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inerovaZ\Desktop\"/>
    </mc:Choice>
  </mc:AlternateContent>
  <xr:revisionPtr revIDLastSave="0" documentId="8_{CE947BDB-C648-40B9-95EB-1EF6F250D627}" xr6:coauthVersionLast="36" xr6:coauthVersionMax="36" xr10:uidLastSave="{00000000-0000-0000-0000-000000000000}"/>
  <bookViews>
    <workbookView xWindow="0" yWindow="0" windowWidth="19200" windowHeight="6640" xr2:uid="{46AE8190-EDEA-4645-AFB6-775CC38B1FD7}"/>
  </bookViews>
  <sheets>
    <sheet name="Návod " sheetId="2" r:id="rId1"/>
    <sheet name="Použitie chladiaceho zariadenia" sheetId="3" r:id="rId2"/>
    <sheet name="Výkop hrobu-štandardný hrob" sheetId="4" r:id="rId3"/>
    <sheet name="Výkop-prehĺbený hrob" sheetId="5" r:id="rId4"/>
    <sheet name="Výkop-detský hrob" sheetId="6" r:id="rId5"/>
    <sheet name="Výkop hrobu-potratený ľud.plod" sheetId="7" r:id="rId6"/>
    <sheet name="Podzemná betónová hrobka-plytká" sheetId="8" r:id="rId7"/>
    <sheet name="Podzemná betónová hrobka-hlboká" sheetId="9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9" l="1"/>
  <c r="W27" i="9"/>
  <c r="W18" i="9"/>
  <c r="H28" i="8"/>
  <c r="W34" i="8"/>
  <c r="W27" i="8"/>
  <c r="W18" i="8"/>
  <c r="H28" i="7"/>
  <c r="W31" i="7"/>
  <c r="W27" i="7"/>
  <c r="W18" i="7"/>
  <c r="H29" i="6"/>
  <c r="H28" i="6"/>
  <c r="H27" i="6"/>
  <c r="W31" i="6"/>
  <c r="W27" i="6"/>
  <c r="W18" i="6"/>
  <c r="H28" i="5"/>
  <c r="W31" i="5"/>
  <c r="W27" i="5"/>
  <c r="W18" i="5"/>
  <c r="H28" i="4"/>
  <c r="W27" i="4"/>
  <c r="W31" i="4"/>
  <c r="W28" i="4"/>
  <c r="W18" i="4"/>
  <c r="W20" i="4"/>
  <c r="U23" i="3"/>
  <c r="U22" i="3"/>
  <c r="U21" i="3"/>
  <c r="U20" i="3"/>
  <c r="U10" i="3"/>
  <c r="W20" i="9" l="1"/>
  <c r="W19" i="9" s="1"/>
  <c r="W20" i="8"/>
  <c r="W19" i="8" s="1"/>
  <c r="W20" i="7"/>
  <c r="W19" i="7" s="1"/>
  <c r="W20" i="6"/>
  <c r="W19" i="6" s="1"/>
  <c r="W20" i="5"/>
  <c r="W19" i="5" s="1"/>
  <c r="W19" i="4"/>
  <c r="L14" i="3" l="1"/>
  <c r="L12" i="3"/>
  <c r="L13" i="3"/>
  <c r="W10" i="5" l="1"/>
  <c r="W21" i="4"/>
  <c r="W10" i="4"/>
  <c r="L18" i="4"/>
  <c r="H17" i="4"/>
  <c r="R38" i="3" l="1"/>
  <c r="L41" i="9" l="1"/>
  <c r="L37" i="9"/>
  <c r="F37" i="9" s="1"/>
  <c r="L33" i="9"/>
  <c r="F32" i="9"/>
  <c r="H30" i="9"/>
  <c r="L29" i="9"/>
  <c r="H29" i="9"/>
  <c r="W28" i="9"/>
  <c r="U28" i="9"/>
  <c r="L26" i="9"/>
  <c r="H22" i="9" s="1"/>
  <c r="H21" i="9" s="1"/>
  <c r="W26" i="9"/>
  <c r="W25" i="9" s="1"/>
  <c r="H23" i="9"/>
  <c r="L21" i="9"/>
  <c r="H18" i="9" s="1"/>
  <c r="L18" i="9"/>
  <c r="W17" i="9"/>
  <c r="W16" i="9" s="1"/>
  <c r="V17" i="9"/>
  <c r="U17" i="9"/>
  <c r="H17" i="9"/>
  <c r="H16" i="9"/>
  <c r="L15" i="9"/>
  <c r="W13" i="9"/>
  <c r="W12" i="9" s="1"/>
  <c r="W11" i="9"/>
  <c r="W10" i="9" s="1"/>
  <c r="M10" i="9"/>
  <c r="L41" i="8"/>
  <c r="L37" i="8"/>
  <c r="F37" i="8" s="1"/>
  <c r="L33" i="8"/>
  <c r="F32" i="8"/>
  <c r="H30" i="8"/>
  <c r="L29" i="8"/>
  <c r="H23" i="8" s="1"/>
  <c r="H29" i="8"/>
  <c r="U28" i="8"/>
  <c r="W28" i="8" s="1"/>
  <c r="L26" i="8"/>
  <c r="W26" i="8"/>
  <c r="W25" i="8"/>
  <c r="H22" i="8"/>
  <c r="L21" i="8"/>
  <c r="H18" i="8" s="1"/>
  <c r="L18" i="8"/>
  <c r="H17" i="8" s="1"/>
  <c r="V17" i="8"/>
  <c r="W17" i="8" s="1"/>
  <c r="W16" i="8" s="1"/>
  <c r="U17" i="8"/>
  <c r="L15" i="8"/>
  <c r="H16" i="8" s="1"/>
  <c r="W13" i="8"/>
  <c r="W12" i="8" s="1"/>
  <c r="W11" i="8"/>
  <c r="W10" i="8" s="1"/>
  <c r="M10" i="8"/>
  <c r="L41" i="7"/>
  <c r="L37" i="7"/>
  <c r="F37" i="7" s="1"/>
  <c r="L33" i="7"/>
  <c r="F32" i="7"/>
  <c r="H30" i="7"/>
  <c r="L29" i="7"/>
  <c r="H29" i="7"/>
  <c r="W28" i="7"/>
  <c r="U28" i="7"/>
  <c r="L26" i="7"/>
  <c r="H22" i="7" s="1"/>
  <c r="H21" i="7" s="1"/>
  <c r="W26" i="7"/>
  <c r="W25" i="7"/>
  <c r="H23" i="7"/>
  <c r="L21" i="7"/>
  <c r="H18" i="7" s="1"/>
  <c r="L18" i="7"/>
  <c r="W17" i="7"/>
  <c r="W16" i="7" s="1"/>
  <c r="V17" i="7"/>
  <c r="U17" i="7"/>
  <c r="H17" i="7"/>
  <c r="L15" i="7"/>
  <c r="H16" i="7" s="1"/>
  <c r="W13" i="7"/>
  <c r="W12" i="7" s="1"/>
  <c r="W11" i="7"/>
  <c r="W10" i="7" s="1"/>
  <c r="M10" i="7"/>
  <c r="L41" i="6"/>
  <c r="U17" i="6" s="1"/>
  <c r="L37" i="6"/>
  <c r="F37" i="6" s="1"/>
  <c r="L33" i="6"/>
  <c r="F32" i="6"/>
  <c r="H30" i="6"/>
  <c r="L29" i="6"/>
  <c r="H23" i="6" s="1"/>
  <c r="U28" i="6"/>
  <c r="W28" i="6" s="1"/>
  <c r="L26" i="6"/>
  <c r="H22" i="6" s="1"/>
  <c r="W26" i="6"/>
  <c r="W25" i="6" s="1"/>
  <c r="L21" i="6"/>
  <c r="H18" i="6" s="1"/>
  <c r="L18" i="6"/>
  <c r="H17" i="6" s="1"/>
  <c r="V17" i="6"/>
  <c r="W17" i="6" s="1"/>
  <c r="W16" i="6" s="1"/>
  <c r="H16" i="6"/>
  <c r="L15" i="6"/>
  <c r="W13" i="6"/>
  <c r="W12" i="6" s="1"/>
  <c r="W11" i="6"/>
  <c r="W10" i="6" s="1"/>
  <c r="M10" i="6"/>
  <c r="L41" i="5"/>
  <c r="L37" i="5"/>
  <c r="F37" i="5" s="1"/>
  <c r="L33" i="5"/>
  <c r="F32" i="5"/>
  <c r="H30" i="5"/>
  <c r="L29" i="5"/>
  <c r="H29" i="5"/>
  <c r="U28" i="5"/>
  <c r="W28" i="5" s="1"/>
  <c r="L26" i="5"/>
  <c r="W26" i="5"/>
  <c r="W25" i="5" s="1"/>
  <c r="H23" i="5"/>
  <c r="H22" i="5"/>
  <c r="H21" i="5" s="1"/>
  <c r="L21" i="5"/>
  <c r="H18" i="5" s="1"/>
  <c r="H15" i="5" s="1"/>
  <c r="L18" i="5"/>
  <c r="W17" i="5"/>
  <c r="W16" i="5" s="1"/>
  <c r="V17" i="5"/>
  <c r="U17" i="5"/>
  <c r="H17" i="5"/>
  <c r="H16" i="5"/>
  <c r="L15" i="5"/>
  <c r="W13" i="5"/>
  <c r="W12" i="5" s="1"/>
  <c r="W11" i="5"/>
  <c r="M10" i="5"/>
  <c r="L41" i="4"/>
  <c r="L37" i="4"/>
  <c r="F37" i="4" s="1"/>
  <c r="L33" i="4"/>
  <c r="F32" i="4"/>
  <c r="H30" i="4"/>
  <c r="L29" i="4"/>
  <c r="H29" i="4"/>
  <c r="U28" i="4"/>
  <c r="L26" i="4"/>
  <c r="W26" i="4"/>
  <c r="W25" i="4" s="1"/>
  <c r="H23" i="4"/>
  <c r="H22" i="4"/>
  <c r="H21" i="4" s="1"/>
  <c r="L21" i="4"/>
  <c r="H18" i="4" s="1"/>
  <c r="W17" i="4"/>
  <c r="W16" i="4" s="1"/>
  <c r="V17" i="4"/>
  <c r="U17" i="4"/>
  <c r="L15" i="4"/>
  <c r="H16" i="4" s="1"/>
  <c r="W13" i="4"/>
  <c r="W12" i="4" s="1"/>
  <c r="W11" i="4"/>
  <c r="M10" i="4"/>
  <c r="L41" i="3"/>
  <c r="L37" i="3"/>
  <c r="F27" i="3" s="1"/>
  <c r="L33" i="3"/>
  <c r="R30" i="3"/>
  <c r="L29" i="3"/>
  <c r="H19" i="3" s="1"/>
  <c r="L25" i="3"/>
  <c r="L26" i="3" s="1"/>
  <c r="H18" i="3" s="1"/>
  <c r="H17" i="3" s="1"/>
  <c r="F22" i="3"/>
  <c r="L20" i="3"/>
  <c r="H16" i="3" s="1"/>
  <c r="H14" i="3" s="1"/>
  <c r="T17" i="3"/>
  <c r="S17" i="3"/>
  <c r="L17" i="3"/>
  <c r="H15" i="3"/>
  <c r="U13" i="3"/>
  <c r="H13" i="3"/>
  <c r="H12" i="3" s="1"/>
  <c r="U12" i="3"/>
  <c r="U11" i="3"/>
  <c r="W32" i="7" l="1"/>
  <c r="H15" i="9"/>
  <c r="H15" i="8"/>
  <c r="H21" i="8"/>
  <c r="H15" i="7"/>
  <c r="H15" i="4"/>
  <c r="U17" i="3"/>
  <c r="U16" i="3" s="1"/>
  <c r="H11" i="3" s="1"/>
  <c r="H10" i="3" s="1"/>
  <c r="H21" i="3" s="1"/>
  <c r="W21" i="9"/>
  <c r="H12" i="9" s="1"/>
  <c r="W21" i="8"/>
  <c r="H12" i="8" s="1"/>
  <c r="W34" i="7"/>
  <c r="H13" i="7" s="1"/>
  <c r="W33" i="7"/>
  <c r="W21" i="7"/>
  <c r="H12" i="7" s="1"/>
  <c r="H15" i="6"/>
  <c r="W32" i="6"/>
  <c r="W34" i="6" s="1"/>
  <c r="H13" i="6" s="1"/>
  <c r="W33" i="6"/>
  <c r="W21" i="6"/>
  <c r="H12" i="6" s="1"/>
  <c r="H21" i="6"/>
  <c r="H12" i="4"/>
  <c r="H11" i="7" l="1"/>
  <c r="W21" i="5"/>
  <c r="H12" i="5" s="1"/>
  <c r="H27" i="7"/>
  <c r="H31" i="7" s="1"/>
  <c r="H11" i="6"/>
  <c r="H22" i="3"/>
  <c r="H23" i="3" s="1"/>
  <c r="H31" i="6" l="1"/>
  <c r="H32" i="6" s="1"/>
  <c r="H33" i="6" s="1"/>
  <c r="H32" i="7"/>
  <c r="H33" i="7" s="1"/>
  <c r="H27" i="3"/>
  <c r="H24" i="3" l="1"/>
  <c r="H28" i="3" s="1"/>
  <c r="H31" i="3" s="1"/>
  <c r="H32" i="3" s="1"/>
  <c r="H37" i="7"/>
  <c r="H34" i="7" s="1"/>
  <c r="H38" i="7" s="1"/>
  <c r="H37" i="6"/>
  <c r="H34" i="6" s="1"/>
  <c r="H38" i="6" s="1"/>
  <c r="H41" i="7" l="1"/>
  <c r="H42" i="7" s="1"/>
  <c r="H41" i="6"/>
  <c r="H42" i="6" s="1"/>
  <c r="H33" i="3"/>
  <c r="H34" i="3" s="1"/>
  <c r="H43" i="7" l="1"/>
  <c r="H44" i="7" s="1"/>
  <c r="H46" i="7" s="1"/>
  <c r="H43" i="6"/>
  <c r="H44" i="6" s="1"/>
  <c r="H46" i="6" s="1"/>
  <c r="W33" i="4"/>
  <c r="W32" i="4" l="1"/>
  <c r="W34" i="4" s="1"/>
  <c r="H13" i="4" s="1"/>
  <c r="H11" i="4" s="1"/>
  <c r="H27" i="4" l="1"/>
  <c r="H31" i="4" s="1"/>
  <c r="H32" i="4" l="1"/>
  <c r="H33" i="4" s="1"/>
  <c r="H37" i="4" l="1"/>
  <c r="H34" i="4" s="1"/>
  <c r="H38" i="4" s="1"/>
  <c r="H41" i="4" l="1"/>
  <c r="H42" i="4" s="1"/>
  <c r="H43" i="4" l="1"/>
  <c r="H44" i="4" s="1"/>
  <c r="H46" i="4" s="1"/>
  <c r="W32" i="5"/>
  <c r="W33" i="5"/>
  <c r="W34" i="5"/>
  <c r="H13" i="5" s="1"/>
  <c r="H11" i="5" s="1"/>
  <c r="H27" i="5" l="1"/>
  <c r="H31" i="5" s="1"/>
  <c r="H32" i="5" l="1"/>
  <c r="H33" i="5" s="1"/>
  <c r="H37" i="5" l="1"/>
  <c r="H34" i="5" s="1"/>
  <c r="H38" i="5" s="1"/>
  <c r="H41" i="5" l="1"/>
  <c r="H42" i="5" s="1"/>
  <c r="H43" i="5" l="1"/>
  <c r="H44" i="5" s="1"/>
  <c r="H46" i="5" s="1"/>
  <c r="W32" i="8"/>
  <c r="W33" i="8"/>
  <c r="W31" i="8"/>
  <c r="H13" i="8"/>
  <c r="H11" i="8"/>
  <c r="H27" i="8" l="1"/>
  <c r="H31" i="8" s="1"/>
  <c r="H32" i="8" l="1"/>
  <c r="H33" i="8"/>
  <c r="H37" i="8" l="1"/>
  <c r="H34" i="8" s="1"/>
  <c r="H38" i="8" s="1"/>
  <c r="H41" i="8" l="1"/>
  <c r="H42" i="8" s="1"/>
  <c r="H43" i="8" l="1"/>
  <c r="H44" i="8"/>
  <c r="H46" i="8" s="1"/>
  <c r="W32" i="9"/>
  <c r="W33" i="9"/>
  <c r="W31" i="9"/>
  <c r="W34" i="9"/>
  <c r="H13" i="9"/>
  <c r="H11" i="9" s="1"/>
  <c r="H27" i="9" l="1"/>
  <c r="H31" i="9" s="1"/>
  <c r="H32" i="9" l="1"/>
  <c r="H33" i="9"/>
  <c r="H37" i="9" l="1"/>
  <c r="H34" i="9" s="1"/>
  <c r="H38" i="9" s="1"/>
  <c r="H41" i="9" l="1"/>
  <c r="H42" i="9"/>
  <c r="H43" i="9" l="1"/>
  <c r="H44" i="9" s="1"/>
  <c r="H4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Špinerová Zuzana</author>
  </authors>
  <commentList>
    <comment ref="G12" authorId="0" shapeId="0" xr:uid="{DA9E0997-AC32-4545-9E66-A5C4BBE130C2}">
      <text>
        <r>
          <rPr>
            <sz val="9"/>
            <color indexed="81"/>
            <rFont val="Segoe UI"/>
            <family val="2"/>
            <charset val="238"/>
          </rPr>
          <t xml:space="preserve">V prípade, že hrob kope viac kopačov vyplňte počet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Špinerová Zuzana</author>
  </authors>
  <commentList>
    <comment ref="G12" authorId="0" shapeId="0" xr:uid="{8814F2AC-47A8-44B5-980C-7A60FC1E6E2A}">
      <text>
        <r>
          <rPr>
            <sz val="9"/>
            <color indexed="81"/>
            <rFont val="Segoe UI"/>
            <family val="2"/>
            <charset val="238"/>
          </rPr>
          <t xml:space="preserve">V prípade, že hrob kope viac kopačov vyplňte počet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Špinerová Zuzana</author>
  </authors>
  <commentList>
    <comment ref="G12" authorId="0" shapeId="0" xr:uid="{A6759C19-4D61-4DC3-B326-80EA5DF0711E}">
      <text>
        <r>
          <rPr>
            <sz val="9"/>
            <color indexed="81"/>
            <rFont val="Segoe UI"/>
            <family val="2"/>
            <charset val="238"/>
          </rPr>
          <t xml:space="preserve">V prípade, že hrob kope viac kopačov vyplňte počet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Špinerová Zuzana</author>
  </authors>
  <commentList>
    <comment ref="G12" authorId="0" shapeId="0" xr:uid="{9AB023F7-6DA4-4916-97C4-7AA2DC87F5E2}">
      <text>
        <r>
          <rPr>
            <sz val="9"/>
            <color indexed="81"/>
            <rFont val="Segoe UI"/>
            <family val="2"/>
            <charset val="238"/>
          </rPr>
          <t xml:space="preserve">V prípade, že hrob kope viac kopačov vyplňte počet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Špinerová Zuzana</author>
  </authors>
  <commentList>
    <comment ref="G12" authorId="0" shapeId="0" xr:uid="{A68D6A55-F547-4F9F-B27E-1CA20C6ECD31}">
      <text>
        <r>
          <rPr>
            <sz val="9"/>
            <color indexed="81"/>
            <rFont val="Segoe UI"/>
            <family val="2"/>
            <charset val="238"/>
          </rPr>
          <t xml:space="preserve">V prípade, že hrob kope viac kopačov vyplňte počet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Špinerová Zuzana</author>
  </authors>
  <commentList>
    <comment ref="G12" authorId="0" shapeId="0" xr:uid="{93E4744B-2E3F-46CE-BF82-CE27309D398B}">
      <text>
        <r>
          <rPr>
            <sz val="9"/>
            <color indexed="81"/>
            <rFont val="Segoe UI"/>
            <family val="2"/>
            <charset val="238"/>
          </rPr>
          <t xml:space="preserve">V prípade, že hrob kope viac kopačov vyplňte počet
</t>
        </r>
      </text>
    </comment>
  </commentList>
</comments>
</file>

<file path=xl/sharedStrings.xml><?xml version="1.0" encoding="utf-8"?>
<sst xmlns="http://schemas.openxmlformats.org/spreadsheetml/2006/main" count="1405" uniqueCount="196">
  <si>
    <t>93.03.12 Prevádzka pohrebných ústavov</t>
  </si>
  <si>
    <t>CHLADIACE ZARIADENIE</t>
  </si>
  <si>
    <t>HLAVIČKA ORGANIZÁCIE (vyplniť)</t>
  </si>
  <si>
    <t>R.č.</t>
  </si>
  <si>
    <t>Pol. č.</t>
  </si>
  <si>
    <t xml:space="preserve">Kalkulačná položka </t>
  </si>
  <si>
    <t>za 1 deň</t>
  </si>
  <si>
    <t>m.j</t>
  </si>
  <si>
    <t>m.j.</t>
  </si>
  <si>
    <t>hod.</t>
  </si>
  <si>
    <t>€/m.j.</t>
  </si>
  <si>
    <t xml:space="preserve">€/výkon </t>
  </si>
  <si>
    <t>Klasifikácia produkcie: 93.03.12</t>
  </si>
  <si>
    <t>Typ zariadenia</t>
  </si>
  <si>
    <t>1</t>
  </si>
  <si>
    <t>Mzdové náklady</t>
  </si>
  <si>
    <t>Príkon motora</t>
  </si>
  <si>
    <t>W</t>
  </si>
  <si>
    <t>1-1</t>
  </si>
  <si>
    <t>Mzda pracovníka (2.stupeň) (manipulácia, upratovanie, čistiace práce), príplatky, odvody</t>
  </si>
  <si>
    <t>Počet hod. chodu zariadenia za deň</t>
  </si>
  <si>
    <t>h</t>
  </si>
  <si>
    <t>hod</t>
  </si>
  <si>
    <t>2</t>
  </si>
  <si>
    <t>Dodané služby</t>
  </si>
  <si>
    <t>kWh</t>
  </si>
  <si>
    <t>Príplatky</t>
  </si>
  <si>
    <t>2-1</t>
  </si>
  <si>
    <t>Elektrická energia</t>
  </si>
  <si>
    <t>€/kWh</t>
  </si>
  <si>
    <t>Príplatok za sťažený výkon práce</t>
  </si>
  <si>
    <t>3</t>
  </si>
  <si>
    <t>Materiál</t>
  </si>
  <si>
    <t>€</t>
  </si>
  <si>
    <t>2-2</t>
  </si>
  <si>
    <t>3-1</t>
  </si>
  <si>
    <t>2-3</t>
  </si>
  <si>
    <t>3-2</t>
  </si>
  <si>
    <t>Dezinfekčné a čistiace potreby</t>
  </si>
  <si>
    <t>Mesačná spotreba</t>
  </si>
  <si>
    <t>€/mesiac</t>
  </si>
  <si>
    <t>Riziká (práca cez víkend, sviatok, nočná práca...)</t>
  </si>
  <si>
    <t>4</t>
  </si>
  <si>
    <t>Ostatné</t>
  </si>
  <si>
    <t>Denná spotreba</t>
  </si>
  <si>
    <t>€/deň</t>
  </si>
  <si>
    <t>Riziko</t>
  </si>
  <si>
    <t>%</t>
  </si>
  <si>
    <t>4-1</t>
  </si>
  <si>
    <t>Odpisy</t>
  </si>
  <si>
    <t>4-2</t>
  </si>
  <si>
    <t>Opravy a technická údržba chladiaceho zariadenia</t>
  </si>
  <si>
    <t>5</t>
  </si>
  <si>
    <t>Poplatky</t>
  </si>
  <si>
    <t>6</t>
  </si>
  <si>
    <t>Priame náklady na činnosť</t>
  </si>
  <si>
    <t>Odpisy chladiaceho zariadenia</t>
  </si>
  <si>
    <t xml:space="preserve">Odvody do fondov </t>
  </si>
  <si>
    <t>7</t>
  </si>
  <si>
    <t>Prevádzková réžia</t>
  </si>
  <si>
    <t xml:space="preserve">Odpisová skupina </t>
  </si>
  <si>
    <t>Odvody</t>
  </si>
  <si>
    <t>8</t>
  </si>
  <si>
    <t>Prevádzkové náklady na činnosť</t>
  </si>
  <si>
    <t xml:space="preserve">Doba odpisovania </t>
  </si>
  <si>
    <t>rokov</t>
  </si>
  <si>
    <t>Úplné náklady na pracovníka</t>
  </si>
  <si>
    <t>9</t>
  </si>
  <si>
    <t>Nepriame režijné náklady</t>
  </si>
  <si>
    <t>NC zariadenia</t>
  </si>
  <si>
    <t>9-1</t>
  </si>
  <si>
    <t>Zásobovacia réžia z priameho materiálu</t>
  </si>
  <si>
    <t xml:space="preserve"> </t>
  </si>
  <si>
    <t>Odpis ročný</t>
  </si>
  <si>
    <t>9-2</t>
  </si>
  <si>
    <t>Odbytová réžia z priamych nákladov</t>
  </si>
  <si>
    <t>Odpis denný</t>
  </si>
  <si>
    <t>9-3</t>
  </si>
  <si>
    <t>Správna réžia z priamych nákladov</t>
  </si>
  <si>
    <t>Opravy a údržba</t>
  </si>
  <si>
    <t>10</t>
  </si>
  <si>
    <t>Ročné náklady</t>
  </si>
  <si>
    <t>€/rok</t>
  </si>
  <si>
    <t>Tarifa za distribučné straty</t>
  </si>
  <si>
    <t>Denné náklady</t>
  </si>
  <si>
    <t>Cena súčet</t>
  </si>
  <si>
    <t>11</t>
  </si>
  <si>
    <t>Zisk</t>
  </si>
  <si>
    <t>Prevádzkové náklady za predošlý rok</t>
  </si>
  <si>
    <t>€/OM/mes</t>
  </si>
  <si>
    <t>Cena bez DPH</t>
  </si>
  <si>
    <t>Celkové náklady za predošlý rok</t>
  </si>
  <si>
    <t>Tarifa za prevádzkovanie systému</t>
  </si>
  <si>
    <t>13</t>
  </si>
  <si>
    <t>DPH</t>
  </si>
  <si>
    <t>Tarifa za systémové služby</t>
  </si>
  <si>
    <t xml:space="preserve">Cena </t>
  </si>
  <si>
    <t>Správna réžia</t>
  </si>
  <si>
    <t>Stála platba za OM</t>
  </si>
  <si>
    <t>Náklady správy za predošlý rok</t>
  </si>
  <si>
    <t>Spotrebná daň z elektriny</t>
  </si>
  <si>
    <t>Rezervovaná ročná spotreba elektriny</t>
  </si>
  <si>
    <t>Nápočet rizík</t>
  </si>
  <si>
    <t>Mzdové príplatky za predošlý rok (víkendy, sviatky, nadčas, ...)</t>
  </si>
  <si>
    <t>Celkové mzdové náklady robotníkov za predošlý rok</t>
  </si>
  <si>
    <t>Percento príplatkov - víkendy, sviatky, nadčas,  ...</t>
  </si>
  <si>
    <t>93.03.11 Prevádzka cintorínov a krematórií</t>
  </si>
  <si>
    <t>ŠTANDARDNÝ HROB</t>
  </si>
  <si>
    <t>Výsledná kalkulácia výkopu hrobu:..............</t>
  </si>
  <si>
    <t>Rozmery hrobu</t>
  </si>
  <si>
    <t>hĺbka</t>
  </si>
  <si>
    <t>šírka</t>
  </si>
  <si>
    <t>dĺžka</t>
  </si>
  <si>
    <t>za výkon</t>
  </si>
  <si>
    <t>Klasifikácia produkcie: 93.03.11</t>
  </si>
  <si>
    <r>
      <t>m</t>
    </r>
    <r>
      <rPr>
        <b/>
        <vertAlign val="superscript"/>
        <sz val="8"/>
        <color theme="1"/>
        <rFont val="Arial CE"/>
        <charset val="238"/>
      </rPr>
      <t>3</t>
    </r>
  </si>
  <si>
    <t>Mzda kopáč (2.stupeň) -  prvotné úpravy, výkop, následný zásyp</t>
  </si>
  <si>
    <t>Mzda kopáč (2.stupeň) - prvotné úpravy, výkop, následný zásyp</t>
  </si>
  <si>
    <t xml:space="preserve">Dopravné náklady </t>
  </si>
  <si>
    <t>1-2</t>
  </si>
  <si>
    <t>Mzda odb.pracovník (3.stupeň)-vyhľadanie miesta, zameranie a zadokument. hrobu</t>
  </si>
  <si>
    <t>Použitie vozidla</t>
  </si>
  <si>
    <t>km</t>
  </si>
  <si>
    <t>1-3</t>
  </si>
  <si>
    <t>Cena za km</t>
  </si>
  <si>
    <t>€/km</t>
  </si>
  <si>
    <t>Dopravné náklady</t>
  </si>
  <si>
    <t>Cena celkom</t>
  </si>
  <si>
    <t>Stojné</t>
  </si>
  <si>
    <t>Riziká (práca cez víkend, sviatok ...)</t>
  </si>
  <si>
    <t>Cena za hod.</t>
  </si>
  <si>
    <t>€/hod</t>
  </si>
  <si>
    <t xml:space="preserve">Rýpadlo </t>
  </si>
  <si>
    <t>2-4</t>
  </si>
  <si>
    <t>Rýpadlo</t>
  </si>
  <si>
    <t>Mhod</t>
  </si>
  <si>
    <t xml:space="preserve">Odvody </t>
  </si>
  <si>
    <t>2-5</t>
  </si>
  <si>
    <t>€/Mhod</t>
  </si>
  <si>
    <t>Priamy materiál + osobné ochranné pracovné pomôcky</t>
  </si>
  <si>
    <t>Materiál (krompáče, lopaty, plachty ...)</t>
  </si>
  <si>
    <t>Vykopaných hrobov - priemer za posledný rok</t>
  </si>
  <si>
    <t>Osobné ochranné pracovné pomôcky (montérky, obuv, rukavice, čapice ...)</t>
  </si>
  <si>
    <t xml:space="preserve">Priemerný počet výkopov </t>
  </si>
  <si>
    <t>hrob/rok</t>
  </si>
  <si>
    <t>3-3</t>
  </si>
  <si>
    <t>3-4</t>
  </si>
  <si>
    <t>Ročná spotreba</t>
  </si>
  <si>
    <t>Mzda odb.prac.(3.stupeň)-THP vyhľad.miesta, zamer.a zadok.hrobu</t>
  </si>
  <si>
    <t>Poplatky - uskladnenie zeminy</t>
  </si>
  <si>
    <t>Spotreba na 1 hrob</t>
  </si>
  <si>
    <t>€/hrob</t>
  </si>
  <si>
    <t xml:space="preserve">Ostatné priame náklady </t>
  </si>
  <si>
    <r>
      <t>Osobné ochr.prac.pomôcky</t>
    </r>
    <r>
      <rPr>
        <sz val="8"/>
        <rFont val="Arial CE"/>
        <charset val="238"/>
      </rPr>
      <t xml:space="preserve"> (montérky, obuv, rukavice, čapice)</t>
    </r>
  </si>
  <si>
    <t>Príplatok za prácu nadčas</t>
  </si>
  <si>
    <t>5-1</t>
  </si>
  <si>
    <t>Soc. fond z hrubých miezd (podľa kolektívnej zmluvy)</t>
  </si>
  <si>
    <t xml:space="preserve">Ročná spotreba </t>
  </si>
  <si>
    <t>5-2</t>
  </si>
  <si>
    <t xml:space="preserve">Stravné kopáč (ak je výkon práce viac ako 4 hod) </t>
  </si>
  <si>
    <t>5-3</t>
  </si>
  <si>
    <t>Úplné náklady na výkop hrobu</t>
  </si>
  <si>
    <t>Percento príplatkov - víkendy, sviatky, nadčas, ...</t>
  </si>
  <si>
    <t>PREHĹBENÝ HROB</t>
  </si>
  <si>
    <t>DETSKÝ HROB</t>
  </si>
  <si>
    <t>HROB  PRE POTRATENÝ ĽUDSKÝ PLOD</t>
  </si>
  <si>
    <t>Percento príplatkov - víkendy, sviatky, nadčas ...</t>
  </si>
  <si>
    <t>PODZEMNÁ BETÓNOVÁ HROBKA PLYTKÁ</t>
  </si>
  <si>
    <t>PODZEMNÁ BETÓNOVÁ HROBKA HLBOKÁ</t>
  </si>
  <si>
    <t xml:space="preserve">93.03.11 Prevádzka cintorínov a krematórií                             PODZEM.BETÓN.HROBKA HLBOKÁ               </t>
  </si>
  <si>
    <t xml:space="preserve">Úplné náklady </t>
  </si>
  <si>
    <r>
      <t xml:space="preserve">Výsledná kalkulácia: </t>
    </r>
    <r>
      <rPr>
        <b/>
        <sz val="11"/>
        <rFont val="Arial CE"/>
        <charset val="238"/>
      </rPr>
      <t>použitie chladiaceho zariadenia</t>
    </r>
  </si>
  <si>
    <t>Tarifa za distribúciu elektriny vrátane prenosu elektriny</t>
  </si>
  <si>
    <t xml:space="preserve">Pevná zložka tarify - podľa veľkosti ističa </t>
  </si>
  <si>
    <t>Odvod do Národného jadrového fondu</t>
  </si>
  <si>
    <t>Materiál a čistiace potreby</t>
  </si>
  <si>
    <t>Výpočet ceny výkonu (tovaru)</t>
  </si>
  <si>
    <t>Jednotková cena elektriny</t>
  </si>
  <si>
    <t>Cena elektriny VT*</t>
  </si>
  <si>
    <t>Výpočet ceny pracovného výkonu (tovaru)</t>
  </si>
  <si>
    <t xml:space="preserve">*Pozn.: cenu za odber elektriny  možno vypočítať na základe spotreby elektriny  </t>
  </si>
  <si>
    <t xml:space="preserve">v príslušnom tarife (VT a NT) za predchádzajúci rok ako priemernú cenu za  1kWh </t>
  </si>
  <si>
    <t>v príslušnom tarife)</t>
  </si>
  <si>
    <t>93.03.11 Prevádzka cintorínov a krematórií                 PODZEMNÁ BETÓNOVÁ HROBKA PLYTKÁ</t>
  </si>
  <si>
    <t>93.03.11 Prevádzka cintorínov a krematórií                              HROB  PRE POTRATENÝ ĽUD. PLOD</t>
  </si>
  <si>
    <t>Chladiace zariadenie - spotreba elektrickej energie</t>
  </si>
  <si>
    <t>Jednotková cena elektrickej  energie</t>
  </si>
  <si>
    <t>Jednotková cena elektrickej energie</t>
  </si>
  <si>
    <t>Spotreba elektrickej energie za deň</t>
  </si>
  <si>
    <t>Cena spotreby elektrickej energie celkom za deň</t>
  </si>
  <si>
    <t>Mzda pracovník (2.stupeň) (manip.,upratov.,čistiace práce)</t>
  </si>
  <si>
    <t xml:space="preserve">(v tom prípade kvôli kontrole prepočtu je potrebné uviesť do poznámky spotrebu </t>
  </si>
  <si>
    <t xml:space="preserve">Stravné odb. pracovník (ak je výkon práce viac ako 4 hod) </t>
  </si>
  <si>
    <t>z maximálnej ceny</t>
  </si>
  <si>
    <t xml:space="preserve">Príplatok za sťažené podmienky pri výkope </t>
  </si>
  <si>
    <t>Hrubá mzda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</si>
</sst>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0.0%"/>
    <numFmt numFmtId="165" formatCode="0.00000"/>
    <numFmt numFmtId="166" formatCode="#,##0.0"/>
    <numFmt numFmtId="167" formatCode="0.000000"/>
    <numFmt numFmtId="168" formatCode="0.0000000"/>
    <numFmt numFmtId="169" formatCode="#,##0.000"/>
    <numFmt numFmtId="170" formatCode="_-* #,##0\ _€_-;\-* #,##0\ _€_-;_-* &quot;-&quot;??\ _€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theme="1"/>
      <name val="Arial CE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Arial CE"/>
      <charset val="238"/>
    </font>
    <font>
      <b/>
      <vertAlign val="superscript"/>
      <sz val="8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1"/>
      <name val="Arial CE"/>
      <charset val="238"/>
    </font>
    <font>
      <sz val="11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6" fillId="0" borderId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0" fontId="2" fillId="2" borderId="0" xfId="0" applyFont="1" applyFill="1"/>
    <xf numFmtId="0" fontId="0" fillId="3" borderId="0" xfId="0" applyFill="1"/>
    <xf numFmtId="0" fontId="7" fillId="4" borderId="1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7" fillId="4" borderId="2" xfId="2" applyFont="1" applyFill="1" applyBorder="1" applyAlignment="1">
      <alignment horizontal="left"/>
    </xf>
    <xf numFmtId="0" fontId="7" fillId="4" borderId="3" xfId="2" applyFont="1" applyFill="1" applyBorder="1" applyAlignment="1">
      <alignment horizontal="center"/>
    </xf>
    <xf numFmtId="0" fontId="4" fillId="0" borderId="1" xfId="2" applyBorder="1" applyAlignment="1">
      <alignment horizontal="center"/>
    </xf>
    <xf numFmtId="0" fontId="9" fillId="0" borderId="0" xfId="3" applyFont="1"/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4" fillId="0" borderId="6" xfId="2" applyBorder="1" applyAlignment="1">
      <alignment horizontal="right"/>
    </xf>
    <xf numFmtId="3" fontId="8" fillId="0" borderId="7" xfId="2" applyNumberFormat="1" applyFont="1" applyBorder="1" applyAlignment="1" applyProtection="1">
      <alignment horizontal="center"/>
      <protection locked="0"/>
    </xf>
    <xf numFmtId="0" fontId="11" fillId="3" borderId="9" xfId="0" applyFont="1" applyFill="1" applyBorder="1" applyAlignment="1">
      <alignment horizontal="center"/>
    </xf>
    <xf numFmtId="0" fontId="6" fillId="0" borderId="0" xfId="3"/>
    <xf numFmtId="0" fontId="4" fillId="0" borderId="5" xfId="2" applyBorder="1" applyAlignment="1">
      <alignment horizontal="center"/>
    </xf>
    <xf numFmtId="0" fontId="4" fillId="0" borderId="6" xfId="2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49" fontId="8" fillId="5" borderId="1" xfId="2" applyNumberFormat="1" applyFont="1" applyFill="1" applyBorder="1" applyAlignment="1">
      <alignment horizontal="center"/>
    </xf>
    <xf numFmtId="0" fontId="8" fillId="5" borderId="5" xfId="2" applyFont="1" applyFill="1" applyBorder="1"/>
    <xf numFmtId="0" fontId="8" fillId="5" borderId="11" xfId="2" applyFont="1" applyFill="1" applyBorder="1" applyAlignment="1">
      <alignment horizontal="center"/>
    </xf>
    <xf numFmtId="0" fontId="4" fillId="5" borderId="11" xfId="2" applyFont="1" applyFill="1" applyBorder="1" applyAlignment="1">
      <alignment horizontal="center"/>
    </xf>
    <xf numFmtId="0" fontId="8" fillId="5" borderId="12" xfId="2" applyFont="1" applyFill="1" applyBorder="1" applyAlignment="1">
      <alignment horizontal="center"/>
    </xf>
    <xf numFmtId="4" fontId="8" fillId="5" borderId="7" xfId="2" applyNumberFormat="1" applyFont="1" applyFill="1" applyBorder="1" applyAlignment="1">
      <alignment horizontal="center"/>
    </xf>
    <xf numFmtId="3" fontId="10" fillId="3" borderId="0" xfId="2" applyNumberFormat="1" applyFont="1" applyFill="1" applyBorder="1" applyAlignment="1">
      <alignment horizontal="center"/>
    </xf>
    <xf numFmtId="4" fontId="10" fillId="0" borderId="14" xfId="2" applyNumberFormat="1" applyFont="1" applyBorder="1" applyAlignment="1">
      <alignment horizontal="center"/>
    </xf>
    <xf numFmtId="3" fontId="7" fillId="5" borderId="1" xfId="2" applyNumberFormat="1" applyFont="1" applyFill="1" applyBorder="1" applyAlignment="1">
      <alignment horizontal="center"/>
    </xf>
    <xf numFmtId="0" fontId="4" fillId="5" borderId="11" xfId="2" applyFill="1" applyBorder="1" applyAlignment="1">
      <alignment horizontal="center"/>
    </xf>
    <xf numFmtId="3" fontId="4" fillId="0" borderId="12" xfId="2" applyNumberFormat="1" applyBorder="1" applyAlignment="1">
      <alignment horizontal="center"/>
    </xf>
    <xf numFmtId="0" fontId="4" fillId="0" borderId="1" xfId="2" applyBorder="1"/>
    <xf numFmtId="4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 applyProtection="1">
      <alignment horizontal="center"/>
      <protection locked="0"/>
    </xf>
    <xf numFmtId="4" fontId="4" fillId="0" borderId="15" xfId="2" applyNumberFormat="1" applyBorder="1" applyAlignment="1">
      <alignment horizontal="center"/>
    </xf>
    <xf numFmtId="0" fontId="4" fillId="3" borderId="1" xfId="2" applyFill="1" applyBorder="1" applyAlignment="1">
      <alignment horizontal="center"/>
    </xf>
    <xf numFmtId="0" fontId="4" fillId="3" borderId="1" xfId="2" applyFill="1" applyBorder="1" applyAlignment="1" applyProtection="1">
      <alignment horizontal="center"/>
      <protection locked="0"/>
    </xf>
    <xf numFmtId="3" fontId="4" fillId="5" borderId="1" xfId="2" applyNumberFormat="1" applyFill="1" applyBorder="1" applyAlignment="1">
      <alignment horizontal="center"/>
    </xf>
    <xf numFmtId="0" fontId="7" fillId="5" borderId="12" xfId="2" applyFont="1" applyFill="1" applyBorder="1"/>
    <xf numFmtId="0" fontId="8" fillId="5" borderId="16" xfId="2" applyFont="1" applyFill="1" applyBorder="1" applyAlignment="1">
      <alignment horizontal="center"/>
    </xf>
    <xf numFmtId="0" fontId="4" fillId="5" borderId="6" xfId="2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4" fontId="10" fillId="5" borderId="0" xfId="2" applyNumberFormat="1" applyFont="1" applyFill="1" applyBorder="1" applyAlignment="1">
      <alignment horizontal="center"/>
    </xf>
    <xf numFmtId="3" fontId="7" fillId="5" borderId="12" xfId="2" applyNumberFormat="1" applyFont="1" applyFill="1" applyBorder="1" applyAlignment="1">
      <alignment horizontal="center"/>
    </xf>
    <xf numFmtId="0" fontId="7" fillId="5" borderId="1" xfId="2" applyFont="1" applyFill="1" applyBorder="1"/>
    <xf numFmtId="10" fontId="4" fillId="5" borderId="1" xfId="2" applyNumberFormat="1" applyFill="1" applyBorder="1" applyAlignment="1">
      <alignment horizontal="center"/>
    </xf>
    <xf numFmtId="0" fontId="4" fillId="5" borderId="1" xfId="2" applyFill="1" applyBorder="1" applyAlignment="1">
      <alignment horizontal="center"/>
    </xf>
    <xf numFmtId="2" fontId="4" fillId="5" borderId="1" xfId="2" applyNumberFormat="1" applyFill="1" applyBorder="1" applyAlignment="1" applyProtection="1">
      <alignment horizontal="center"/>
      <protection locked="0"/>
    </xf>
    <xf numFmtId="4" fontId="7" fillId="5" borderId="15" xfId="2" applyNumberFormat="1" applyFont="1" applyFill="1" applyBorder="1" applyAlignment="1">
      <alignment horizontal="center"/>
    </xf>
    <xf numFmtId="49" fontId="4" fillId="0" borderId="1" xfId="2" applyNumberFormat="1" applyBorder="1" applyAlignment="1">
      <alignment horizontal="center"/>
    </xf>
    <xf numFmtId="0" fontId="10" fillId="0" borderId="1" xfId="2" applyFont="1" applyBorder="1"/>
    <xf numFmtId="2" fontId="7" fillId="0" borderId="1" xfId="2" applyNumberFormat="1" applyFont="1" applyFill="1" applyBorder="1" applyAlignment="1" applyProtection="1">
      <alignment horizontal="center"/>
      <protection locked="0"/>
    </xf>
    <xf numFmtId="49" fontId="4" fillId="0" borderId="12" xfId="2" applyNumberFormat="1" applyBorder="1" applyAlignment="1">
      <alignment horizontal="center"/>
    </xf>
    <xf numFmtId="2" fontId="4" fillId="3" borderId="1" xfId="2" applyNumberFormat="1" applyFill="1" applyBorder="1" applyAlignment="1" applyProtection="1">
      <alignment horizontal="center"/>
      <protection locked="0"/>
    </xf>
    <xf numFmtId="3" fontId="4" fillId="5" borderId="17" xfId="2" applyNumberFormat="1" applyFill="1" applyBorder="1" applyAlignment="1">
      <alignment horizontal="center"/>
    </xf>
    <xf numFmtId="49" fontId="8" fillId="5" borderId="17" xfId="2" applyNumberFormat="1" applyFont="1" applyFill="1" applyBorder="1" applyAlignment="1">
      <alignment horizontal="center"/>
    </xf>
    <xf numFmtId="0" fontId="8" fillId="5" borderId="18" xfId="2" applyFont="1" applyFill="1" applyBorder="1"/>
    <xf numFmtId="0" fontId="4" fillId="5" borderId="16" xfId="2" applyFill="1" applyBorder="1" applyAlignment="1">
      <alignment horizontal="center"/>
    </xf>
    <xf numFmtId="0" fontId="8" fillId="5" borderId="17" xfId="2" applyFont="1" applyFill="1" applyBorder="1" applyAlignment="1">
      <alignment horizontal="center"/>
    </xf>
    <xf numFmtId="2" fontId="8" fillId="5" borderId="1" xfId="2" applyNumberFormat="1" applyFont="1" applyFill="1" applyBorder="1" applyAlignment="1">
      <alignment horizontal="center"/>
    </xf>
    <xf numFmtId="4" fontId="10" fillId="5" borderId="20" xfId="2" applyNumberFormat="1" applyFont="1" applyFill="1" applyBorder="1" applyAlignment="1">
      <alignment horizontal="center"/>
    </xf>
    <xf numFmtId="4" fontId="10" fillId="0" borderId="21" xfId="2" applyNumberFormat="1" applyFont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10" fillId="4" borderId="0" xfId="2" applyFont="1" applyFill="1" applyBorder="1" applyAlignment="1">
      <alignment horizontal="left"/>
    </xf>
    <xf numFmtId="0" fontId="0" fillId="0" borderId="12" xfId="0" applyBorder="1"/>
    <xf numFmtId="0" fontId="4" fillId="0" borderId="12" xfId="2" applyBorder="1" applyAlignment="1">
      <alignment horizontal="center"/>
    </xf>
    <xf numFmtId="0" fontId="0" fillId="3" borderId="12" xfId="0" applyFill="1" applyBorder="1"/>
    <xf numFmtId="3" fontId="4" fillId="0" borderId="1" xfId="2" applyNumberFormat="1" applyBorder="1" applyAlignment="1">
      <alignment horizontal="center"/>
    </xf>
    <xf numFmtId="4" fontId="4" fillId="0" borderId="1" xfId="2" applyNumberFormat="1" applyBorder="1" applyAlignment="1">
      <alignment horizontal="center"/>
    </xf>
    <xf numFmtId="0" fontId="11" fillId="0" borderId="13" xfId="0" applyFont="1" applyBorder="1"/>
    <xf numFmtId="0" fontId="11" fillId="0" borderId="0" xfId="0" applyFont="1" applyBorder="1"/>
    <xf numFmtId="0" fontId="10" fillId="0" borderId="14" xfId="2" applyFont="1" applyFill="1" applyBorder="1" applyAlignment="1">
      <alignment horizontal="center"/>
    </xf>
    <xf numFmtId="4" fontId="7" fillId="5" borderId="1" xfId="2" applyNumberFormat="1" applyFont="1" applyFill="1" applyBorder="1" applyAlignment="1">
      <alignment horizontal="center"/>
    </xf>
    <xf numFmtId="0" fontId="8" fillId="5" borderId="22" xfId="2" applyFont="1" applyFill="1" applyBorder="1"/>
    <xf numFmtId="0" fontId="8" fillId="5" borderId="0" xfId="2" applyFont="1" applyFill="1" applyBorder="1" applyAlignment="1">
      <alignment horizontal="center"/>
    </xf>
    <xf numFmtId="0" fontId="4" fillId="5" borderId="0" xfId="2" applyFill="1" applyBorder="1" applyAlignment="1">
      <alignment horizontal="center"/>
    </xf>
    <xf numFmtId="0" fontId="8" fillId="5" borderId="23" xfId="2" applyFont="1" applyFill="1" applyBorder="1" applyAlignment="1">
      <alignment horizontal="center"/>
    </xf>
    <xf numFmtId="2" fontId="8" fillId="5" borderId="24" xfId="2" applyNumberFormat="1" applyFont="1" applyFill="1" applyBorder="1" applyAlignment="1">
      <alignment horizontal="center"/>
    </xf>
    <xf numFmtId="10" fontId="4" fillId="0" borderId="1" xfId="1" applyNumberFormat="1" applyFont="1" applyFill="1" applyBorder="1" applyAlignment="1">
      <alignment horizontal="center"/>
    </xf>
    <xf numFmtId="2" fontId="4" fillId="6" borderId="1" xfId="2" applyNumberFormat="1" applyFill="1" applyBorder="1" applyAlignment="1" applyProtection="1">
      <alignment horizontal="center"/>
      <protection locked="0"/>
    </xf>
    <xf numFmtId="49" fontId="4" fillId="0" borderId="5" xfId="2" applyNumberFormat="1" applyBorder="1" applyAlignment="1">
      <alignment horizontal="center"/>
    </xf>
    <xf numFmtId="0" fontId="10" fillId="0" borderId="5" xfId="2" applyFont="1" applyBorder="1"/>
    <xf numFmtId="0" fontId="7" fillId="0" borderId="1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left"/>
    </xf>
    <xf numFmtId="0" fontId="10" fillId="4" borderId="9" xfId="2" applyFont="1" applyFill="1" applyBorder="1" applyAlignment="1">
      <alignment horizontal="left"/>
    </xf>
    <xf numFmtId="0" fontId="7" fillId="4" borderId="10" xfId="2" applyFont="1" applyFill="1" applyBorder="1" applyAlignment="1">
      <alignment horizontal="center"/>
    </xf>
    <xf numFmtId="0" fontId="4" fillId="0" borderId="1" xfId="2" applyFill="1" applyBorder="1" applyAlignment="1">
      <alignment horizontal="center"/>
    </xf>
    <xf numFmtId="2" fontId="4" fillId="0" borderId="1" xfId="2" applyNumberFormat="1" applyFill="1" applyBorder="1" applyAlignment="1" applyProtection="1">
      <alignment horizontal="center"/>
      <protection locked="0"/>
    </xf>
    <xf numFmtId="0" fontId="10" fillId="0" borderId="18" xfId="2" applyFont="1" applyBorder="1"/>
    <xf numFmtId="0" fontId="4" fillId="0" borderId="16" xfId="2" applyBorder="1" applyAlignment="1">
      <alignment horizontal="center"/>
    </xf>
    <xf numFmtId="3" fontId="4" fillId="0" borderId="1" xfId="2" applyNumberFormat="1" applyFill="1" applyBorder="1" applyAlignment="1">
      <alignment horizontal="center"/>
    </xf>
    <xf numFmtId="2" fontId="8" fillId="3" borderId="1" xfId="2" applyNumberFormat="1" applyFont="1" applyFill="1" applyBorder="1" applyAlignment="1">
      <alignment horizontal="center"/>
    </xf>
    <xf numFmtId="49" fontId="4" fillId="0" borderId="17" xfId="2" applyNumberFormat="1" applyBorder="1" applyAlignment="1">
      <alignment horizontal="center"/>
    </xf>
    <xf numFmtId="0" fontId="4" fillId="0" borderId="23" xfId="2" applyBorder="1"/>
    <xf numFmtId="0" fontId="4" fillId="0" borderId="17" xfId="2" applyBorder="1" applyAlignment="1">
      <alignment horizontal="center"/>
    </xf>
    <xf numFmtId="4" fontId="8" fillId="5" borderId="24" xfId="2" applyNumberFormat="1" applyFont="1" applyFill="1" applyBorder="1" applyAlignment="1">
      <alignment horizontal="center"/>
    </xf>
    <xf numFmtId="10" fontId="8" fillId="5" borderId="1" xfId="2" applyNumberFormat="1" applyFont="1" applyFill="1" applyBorder="1" applyAlignment="1">
      <alignment horizontal="center"/>
    </xf>
    <xf numFmtId="3" fontId="4" fillId="5" borderId="12" xfId="2" applyNumberFormat="1" applyFill="1" applyBorder="1" applyAlignment="1">
      <alignment horizontal="center"/>
    </xf>
    <xf numFmtId="49" fontId="7" fillId="5" borderId="12" xfId="2" applyNumberFormat="1" applyFont="1" applyFill="1" applyBorder="1" applyAlignment="1">
      <alignment horizontal="center"/>
    </xf>
    <xf numFmtId="0" fontId="8" fillId="5" borderId="26" xfId="2" applyFont="1" applyFill="1" applyBorder="1"/>
    <xf numFmtId="0" fontId="8" fillId="5" borderId="6" xfId="2" applyFont="1" applyFill="1" applyBorder="1" applyAlignment="1">
      <alignment horizontal="center"/>
    </xf>
    <xf numFmtId="10" fontId="7" fillId="5" borderId="1" xfId="2" applyNumberFormat="1" applyFont="1" applyFill="1" applyBorder="1" applyAlignment="1" applyProtection="1">
      <alignment horizontal="center"/>
      <protection locked="0"/>
    </xf>
    <xf numFmtId="4" fontId="4" fillId="5" borderId="12" xfId="2" applyNumberForma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10" fontId="4" fillId="0" borderId="1" xfId="2" applyNumberFormat="1" applyBorder="1" applyAlignment="1">
      <alignment horizontal="center"/>
    </xf>
    <xf numFmtId="2" fontId="4" fillId="0" borderId="1" xfId="2" applyNumberFormat="1" applyBorder="1" applyAlignment="1" applyProtection="1">
      <alignment horizontal="center"/>
      <protection locked="0"/>
    </xf>
    <xf numFmtId="10" fontId="4" fillId="5" borderId="11" xfId="2" applyNumberFormat="1" applyFill="1" applyBorder="1" applyAlignment="1">
      <alignment horizontal="center"/>
    </xf>
    <xf numFmtId="4" fontId="8" fillId="5" borderId="15" xfId="2" applyNumberFormat="1" applyFont="1" applyFill="1" applyBorder="1" applyAlignment="1">
      <alignment horizontal="center"/>
    </xf>
    <xf numFmtId="49" fontId="7" fillId="5" borderId="1" xfId="2" applyNumberFormat="1" applyFont="1" applyFill="1" applyBorder="1" applyAlignment="1">
      <alignment horizontal="center"/>
    </xf>
    <xf numFmtId="10" fontId="4" fillId="5" borderId="6" xfId="2" applyNumberFormat="1" applyFill="1" applyBorder="1" applyAlignment="1">
      <alignment horizontal="center"/>
    </xf>
    <xf numFmtId="4" fontId="7" fillId="5" borderId="7" xfId="2" applyNumberFormat="1" applyFont="1" applyFill="1" applyBorder="1" applyAlignment="1">
      <alignment horizontal="center"/>
    </xf>
    <xf numFmtId="10" fontId="4" fillId="0" borderId="1" xfId="2" applyNumberFormat="1" applyBorder="1" applyAlignment="1" applyProtection="1">
      <alignment horizontal="center"/>
      <protection locked="0"/>
    </xf>
    <xf numFmtId="164" fontId="4" fillId="0" borderId="1" xfId="2" applyNumberFormat="1" applyBorder="1" applyProtection="1">
      <protection locked="0"/>
    </xf>
    <xf numFmtId="4" fontId="4" fillId="0" borderId="12" xfId="2" applyNumberForma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1" xfId="2" applyBorder="1" applyProtection="1">
      <protection locked="0"/>
    </xf>
    <xf numFmtId="0" fontId="11" fillId="0" borderId="19" xfId="0" applyFont="1" applyBorder="1"/>
    <xf numFmtId="0" fontId="11" fillId="0" borderId="20" xfId="0" applyFont="1" applyBorder="1"/>
    <xf numFmtId="0" fontId="10" fillId="4" borderId="3" xfId="2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0" fillId="0" borderId="0" xfId="0" applyBorder="1"/>
    <xf numFmtId="0" fontId="11" fillId="0" borderId="0" xfId="0" applyFont="1" applyBorder="1" applyAlignment="1">
      <alignment horizontal="left"/>
    </xf>
    <xf numFmtId="0" fontId="0" fillId="0" borderId="14" xfId="0" applyBorder="1"/>
    <xf numFmtId="0" fontId="11" fillId="0" borderId="0" xfId="0" applyFont="1" applyFill="1" applyBorder="1"/>
    <xf numFmtId="4" fontId="10" fillId="0" borderId="0" xfId="2" applyNumberFormat="1" applyFont="1" applyFill="1" applyBorder="1" applyAlignment="1">
      <alignment horizontal="center"/>
    </xf>
    <xf numFmtId="0" fontId="8" fillId="0" borderId="0" xfId="2" applyFont="1"/>
    <xf numFmtId="0" fontId="4" fillId="0" borderId="0" xfId="2"/>
    <xf numFmtId="0" fontId="4" fillId="0" borderId="0" xfId="2" applyAlignment="1">
      <alignment horizontal="center"/>
    </xf>
    <xf numFmtId="4" fontId="4" fillId="0" borderId="0" xfId="2" applyNumberFormat="1" applyAlignment="1">
      <alignment horizontal="center"/>
    </xf>
    <xf numFmtId="0" fontId="10" fillId="4" borderId="0" xfId="2" applyFont="1" applyFill="1" applyBorder="1" applyAlignment="1">
      <alignment horizontal="center"/>
    </xf>
    <xf numFmtId="0" fontId="11" fillId="0" borderId="13" xfId="0" applyFont="1" applyFill="1" applyBorder="1"/>
    <xf numFmtId="49" fontId="7" fillId="0" borderId="1" xfId="2" applyNumberFormat="1" applyFont="1" applyBorder="1" applyAlignment="1">
      <alignment horizontal="center"/>
    </xf>
    <xf numFmtId="0" fontId="4" fillId="0" borderId="5" xfId="2" applyBorder="1"/>
    <xf numFmtId="10" fontId="7" fillId="7" borderId="6" xfId="2" applyNumberFormat="1" applyFont="1" applyFill="1" applyBorder="1" applyAlignment="1">
      <alignment horizontal="center"/>
    </xf>
    <xf numFmtId="3" fontId="11" fillId="3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7" fillId="5" borderId="1" xfId="2" applyFont="1" applyFill="1" applyBorder="1" applyAlignment="1">
      <alignment horizontal="center"/>
    </xf>
    <xf numFmtId="0" fontId="8" fillId="5" borderId="7" xfId="2" applyFont="1" applyFill="1" applyBorder="1" applyAlignment="1">
      <alignment horizontal="center"/>
    </xf>
    <xf numFmtId="166" fontId="4" fillId="0" borderId="6" xfId="2" applyNumberFormat="1" applyBorder="1"/>
    <xf numFmtId="164" fontId="7" fillId="7" borderId="7" xfId="2" applyNumberFormat="1" applyFont="1" applyFill="1" applyBorder="1" applyAlignment="1" applyProtection="1">
      <alignment horizontal="center"/>
      <protection locked="0"/>
    </xf>
    <xf numFmtId="0" fontId="11" fillId="0" borderId="20" xfId="0" applyFont="1" applyFill="1" applyBorder="1" applyAlignment="1">
      <alignment horizontal="center"/>
    </xf>
    <xf numFmtId="10" fontId="10" fillId="5" borderId="20" xfId="1" applyNumberFormat="1" applyFont="1" applyFill="1" applyBorder="1" applyAlignment="1">
      <alignment horizontal="center"/>
    </xf>
    <xf numFmtId="166" fontId="8" fillId="5" borderId="6" xfId="2" applyNumberFormat="1" applyFont="1" applyFill="1" applyBorder="1"/>
    <xf numFmtId="0" fontId="8" fillId="5" borderId="7" xfId="2" applyFont="1" applyFill="1" applyBorder="1"/>
    <xf numFmtId="4" fontId="8" fillId="5" borderId="1" xfId="2" applyNumberFormat="1" applyFont="1" applyFill="1" applyBorder="1" applyAlignment="1">
      <alignment horizontal="center"/>
    </xf>
    <xf numFmtId="0" fontId="10" fillId="4" borderId="9" xfId="2" applyFont="1" applyFill="1" applyBorder="1" applyAlignment="1">
      <alignment horizontal="center"/>
    </xf>
    <xf numFmtId="4" fontId="12" fillId="0" borderId="0" xfId="2" applyNumberFormat="1" applyFont="1" applyBorder="1" applyAlignment="1">
      <alignment horizontal="center"/>
    </xf>
    <xf numFmtId="0" fontId="13" fillId="0" borderId="0" xfId="0" applyFont="1" applyBorder="1"/>
    <xf numFmtId="0" fontId="11" fillId="0" borderId="19" xfId="0" applyFont="1" applyFill="1" applyBorder="1"/>
    <xf numFmtId="0" fontId="0" fillId="0" borderId="20" xfId="0" applyBorder="1"/>
    <xf numFmtId="0" fontId="11" fillId="0" borderId="20" xfId="0" applyFont="1" applyBorder="1" applyAlignment="1">
      <alignment horizontal="left"/>
    </xf>
    <xf numFmtId="0" fontId="0" fillId="0" borderId="21" xfId="0" applyBorder="1"/>
    <xf numFmtId="168" fontId="0" fillId="0" borderId="0" xfId="0" applyNumberFormat="1"/>
    <xf numFmtId="0" fontId="0" fillId="2" borderId="0" xfId="0" applyFill="1"/>
    <xf numFmtId="0" fontId="0" fillId="0" borderId="0" xfId="0" applyFill="1"/>
    <xf numFmtId="0" fontId="14" fillId="0" borderId="0" xfId="0" applyFont="1"/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4" borderId="27" xfId="2" applyFont="1" applyFill="1" applyBorder="1" applyAlignment="1">
      <alignment horizontal="center"/>
    </xf>
    <xf numFmtId="0" fontId="7" fillId="4" borderId="28" xfId="2" applyFont="1" applyFill="1" applyBorder="1" applyAlignment="1">
      <alignment horizontal="center"/>
    </xf>
    <xf numFmtId="0" fontId="7" fillId="4" borderId="29" xfId="2" applyFont="1" applyFill="1" applyBorder="1" applyAlignment="1">
      <alignment horizontal="center"/>
    </xf>
    <xf numFmtId="0" fontId="11" fillId="0" borderId="0" xfId="0" applyFont="1"/>
    <xf numFmtId="4" fontId="10" fillId="3" borderId="5" xfId="2" applyNumberFormat="1" applyFont="1" applyFill="1" applyBorder="1" applyAlignment="1">
      <alignment horizontal="center"/>
    </xf>
    <xf numFmtId="4" fontId="10" fillId="3" borderId="1" xfId="2" applyNumberFormat="1" applyFont="1" applyFill="1" applyBorder="1" applyAlignment="1">
      <alignment horizontal="center"/>
    </xf>
    <xf numFmtId="0" fontId="4" fillId="0" borderId="30" xfId="2" applyBorder="1" applyAlignment="1">
      <alignment horizontal="center"/>
    </xf>
    <xf numFmtId="0" fontId="4" fillId="0" borderId="23" xfId="2" applyBorder="1" applyAlignment="1">
      <alignment horizontal="center"/>
    </xf>
    <xf numFmtId="0" fontId="6" fillId="0" borderId="0" xfId="3" applyBorder="1"/>
    <xf numFmtId="0" fontId="4" fillId="0" borderId="22" xfId="2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0" xfId="2" applyBorder="1" applyAlignment="1">
      <alignment horizontal="right"/>
    </xf>
    <xf numFmtId="3" fontId="8" fillId="0" borderId="14" xfId="2" applyNumberFormat="1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3" fontId="7" fillId="5" borderId="27" xfId="2" applyNumberFormat="1" applyFont="1" applyFill="1" applyBorder="1" applyAlignment="1">
      <alignment horizontal="center"/>
    </xf>
    <xf numFmtId="49" fontId="8" fillId="5" borderId="28" xfId="2" applyNumberFormat="1" applyFont="1" applyFill="1" applyBorder="1" applyAlignment="1">
      <alignment horizontal="center"/>
    </xf>
    <xf numFmtId="0" fontId="8" fillId="5" borderId="31" xfId="2" applyFont="1" applyFill="1" applyBorder="1"/>
    <xf numFmtId="0" fontId="8" fillId="5" borderId="3" xfId="2" applyFont="1" applyFill="1" applyBorder="1" applyAlignment="1">
      <alignment horizontal="center"/>
    </xf>
    <xf numFmtId="0" fontId="4" fillId="5" borderId="3" xfId="2" applyFill="1" applyBorder="1" applyAlignment="1">
      <alignment horizontal="center"/>
    </xf>
    <xf numFmtId="0" fontId="8" fillId="5" borderId="28" xfId="2" applyFont="1" applyFill="1" applyBorder="1" applyAlignment="1">
      <alignment horizontal="center"/>
    </xf>
    <xf numFmtId="4" fontId="8" fillId="5" borderId="4" xfId="2" applyNumberFormat="1" applyFont="1" applyFill="1" applyBorder="1" applyAlignment="1">
      <alignment horizontal="center"/>
    </xf>
    <xf numFmtId="0" fontId="7" fillId="0" borderId="0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13" fillId="0" borderId="0" xfId="0" applyFont="1"/>
    <xf numFmtId="3" fontId="4" fillId="0" borderId="30" xfId="2" applyNumberFormat="1" applyBorder="1" applyAlignment="1">
      <alignment horizontal="center"/>
    </xf>
    <xf numFmtId="0" fontId="4" fillId="3" borderId="23" xfId="2" applyFill="1" applyBorder="1" applyAlignment="1">
      <alignment horizontal="center"/>
    </xf>
    <xf numFmtId="0" fontId="4" fillId="3" borderId="23" xfId="2" applyFill="1" applyBorder="1" applyAlignment="1" applyProtection="1">
      <alignment horizontal="center"/>
      <protection locked="0"/>
    </xf>
    <xf numFmtId="4" fontId="4" fillId="0" borderId="14" xfId="2" applyNumberFormat="1" applyBorder="1" applyAlignment="1">
      <alignment horizontal="center"/>
    </xf>
    <xf numFmtId="0" fontId="7" fillId="5" borderId="28" xfId="2" applyFont="1" applyFill="1" applyBorder="1"/>
    <xf numFmtId="10" fontId="4" fillId="5" borderId="28" xfId="2" applyNumberFormat="1" applyFill="1" applyBorder="1" applyAlignment="1">
      <alignment horizontal="center"/>
    </xf>
    <xf numFmtId="0" fontId="4" fillId="5" borderId="28" xfId="2" applyFill="1" applyBorder="1" applyAlignment="1">
      <alignment horizontal="center"/>
    </xf>
    <xf numFmtId="2" fontId="4" fillId="5" borderId="28" xfId="2" applyNumberFormat="1" applyFill="1" applyBorder="1" applyAlignment="1" applyProtection="1">
      <alignment horizontal="center"/>
      <protection locked="0"/>
    </xf>
    <xf numFmtId="4" fontId="7" fillId="5" borderId="4" xfId="2" applyNumberFormat="1" applyFont="1" applyFill="1" applyBorder="1" applyAlignment="1">
      <alignment horizontal="center"/>
    </xf>
    <xf numFmtId="0" fontId="4" fillId="0" borderId="1" xfId="2" applyBorder="1" applyAlignment="1" applyProtection="1">
      <alignment horizontal="center"/>
      <protection locked="0"/>
    </xf>
    <xf numFmtId="4" fontId="10" fillId="8" borderId="0" xfId="2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3" fontId="4" fillId="0" borderId="32" xfId="2" applyNumberFormat="1" applyBorder="1" applyAlignment="1">
      <alignment horizontal="center"/>
    </xf>
    <xf numFmtId="0" fontId="4" fillId="0" borderId="12" xfId="2" applyBorder="1"/>
    <xf numFmtId="0" fontId="4" fillId="3" borderId="12" xfId="2" applyFill="1" applyBorder="1" applyAlignment="1">
      <alignment horizontal="center"/>
    </xf>
    <xf numFmtId="2" fontId="4" fillId="3" borderId="12" xfId="2" applyNumberFormat="1" applyFill="1" applyBorder="1" applyAlignment="1" applyProtection="1">
      <alignment horizontal="center"/>
      <protection locked="0"/>
    </xf>
    <xf numFmtId="4" fontId="4" fillId="0" borderId="33" xfId="2" applyNumberForma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4" fontId="10" fillId="3" borderId="0" xfId="2" applyNumberFormat="1" applyFont="1" applyFill="1" applyBorder="1" applyAlignment="1">
      <alignment horizontal="center"/>
    </xf>
    <xf numFmtId="3" fontId="4" fillId="0" borderId="34" xfId="2" applyNumberFormat="1" applyBorder="1" applyAlignment="1">
      <alignment horizontal="center"/>
    </xf>
    <xf numFmtId="0" fontId="0" fillId="0" borderId="35" xfId="0" applyBorder="1"/>
    <xf numFmtId="0" fontId="7" fillId="5" borderId="23" xfId="2" applyFont="1" applyFill="1" applyBorder="1"/>
    <xf numFmtId="3" fontId="4" fillId="0" borderId="36" xfId="2" applyNumberFormat="1" applyBorder="1" applyAlignment="1">
      <alignment horizontal="center"/>
    </xf>
    <xf numFmtId="49" fontId="4" fillId="0" borderId="37" xfId="2" applyNumberFormat="1" applyBorder="1" applyAlignment="1">
      <alignment horizontal="center"/>
    </xf>
    <xf numFmtId="0" fontId="4" fillId="0" borderId="37" xfId="2" applyBorder="1"/>
    <xf numFmtId="0" fontId="4" fillId="0" borderId="37" xfId="2" applyBorder="1" applyAlignment="1">
      <alignment horizontal="center"/>
    </xf>
    <xf numFmtId="0" fontId="4" fillId="3" borderId="37" xfId="2" applyFill="1" applyBorder="1" applyAlignment="1">
      <alignment horizontal="center"/>
    </xf>
    <xf numFmtId="2" fontId="4" fillId="3" borderId="37" xfId="2" applyNumberFormat="1" applyFill="1" applyBorder="1" applyAlignment="1" applyProtection="1">
      <alignment horizontal="center"/>
      <protection locked="0"/>
    </xf>
    <xf numFmtId="4" fontId="4" fillId="0" borderId="38" xfId="2" applyNumberFormat="1" applyBorder="1" applyAlignment="1">
      <alignment horizontal="center"/>
    </xf>
    <xf numFmtId="169" fontId="7" fillId="5" borderId="29" xfId="2" applyNumberFormat="1" applyFont="1" applyFill="1" applyBorder="1" applyAlignment="1">
      <alignment horizontal="center"/>
    </xf>
    <xf numFmtId="3" fontId="4" fillId="0" borderId="27" xfId="2" applyNumberFormat="1" applyBorder="1" applyAlignment="1">
      <alignment horizontal="center"/>
    </xf>
    <xf numFmtId="49" fontId="4" fillId="0" borderId="28" xfId="2" applyNumberFormat="1" applyBorder="1" applyAlignment="1">
      <alignment horizontal="center"/>
    </xf>
    <xf numFmtId="0" fontId="4" fillId="0" borderId="28" xfId="2" applyBorder="1"/>
    <xf numFmtId="0" fontId="4" fillId="0" borderId="28" xfId="2" applyBorder="1" applyAlignment="1">
      <alignment horizontal="center"/>
    </xf>
    <xf numFmtId="10" fontId="4" fillId="0" borderId="28" xfId="1" applyNumberFormat="1" applyFont="1" applyFill="1" applyBorder="1" applyAlignment="1">
      <alignment horizontal="center"/>
    </xf>
    <xf numFmtId="2" fontId="4" fillId="6" borderId="28" xfId="2" applyNumberFormat="1" applyFill="1" applyBorder="1" applyAlignment="1" applyProtection="1">
      <alignment horizontal="center"/>
      <protection locked="0"/>
    </xf>
    <xf numFmtId="169" fontId="4" fillId="0" borderId="4" xfId="2" applyNumberFormat="1" applyBorder="1" applyAlignment="1">
      <alignment horizontal="center"/>
    </xf>
    <xf numFmtId="10" fontId="8" fillId="5" borderId="28" xfId="2" applyNumberFormat="1" applyFont="1" applyFill="1" applyBorder="1" applyAlignment="1">
      <alignment horizontal="center"/>
    </xf>
    <xf numFmtId="0" fontId="10" fillId="0" borderId="1" xfId="2" applyFont="1" applyFill="1" applyBorder="1"/>
    <xf numFmtId="0" fontId="11" fillId="0" borderId="8" xfId="0" applyFont="1" applyFill="1" applyBorder="1"/>
    <xf numFmtId="0" fontId="11" fillId="0" borderId="9" xfId="0" applyFont="1" applyBorder="1"/>
    <xf numFmtId="4" fontId="10" fillId="8" borderId="9" xfId="2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49" fontId="4" fillId="0" borderId="23" xfId="2" applyNumberFormat="1" applyBorder="1" applyAlignment="1">
      <alignment horizontal="center"/>
    </xf>
    <xf numFmtId="10" fontId="4" fillId="0" borderId="23" xfId="2" applyNumberFormat="1" applyBorder="1" applyAlignment="1">
      <alignment horizontal="center"/>
    </xf>
    <xf numFmtId="2" fontId="4" fillId="0" borderId="23" xfId="2" applyNumberFormat="1" applyBorder="1" applyAlignment="1" applyProtection="1">
      <alignment horizontal="center"/>
      <protection locked="0"/>
    </xf>
    <xf numFmtId="3" fontId="4" fillId="5" borderId="27" xfId="2" applyNumberFormat="1" applyFill="1" applyBorder="1" applyAlignment="1">
      <alignment horizontal="center"/>
    </xf>
    <xf numFmtId="2" fontId="8" fillId="5" borderId="28" xfId="2" applyNumberFormat="1" applyFont="1" applyFill="1" applyBorder="1" applyAlignment="1">
      <alignment horizontal="center"/>
    </xf>
    <xf numFmtId="0" fontId="8" fillId="5" borderId="1" xfId="2" applyFont="1" applyFill="1" applyBorder="1"/>
    <xf numFmtId="0" fontId="10" fillId="0" borderId="12" xfId="2" applyFont="1" applyBorder="1"/>
    <xf numFmtId="2" fontId="4" fillId="0" borderId="12" xfId="2" applyNumberFormat="1" applyBorder="1" applyAlignment="1" applyProtection="1">
      <alignment horizontal="center"/>
      <protection locked="0"/>
    </xf>
    <xf numFmtId="3" fontId="10" fillId="3" borderId="20" xfId="2" applyNumberFormat="1" applyFont="1" applyFill="1" applyBorder="1" applyAlignment="1">
      <alignment horizontal="center"/>
    </xf>
    <xf numFmtId="0" fontId="4" fillId="0" borderId="17" xfId="2" applyBorder="1"/>
    <xf numFmtId="0" fontId="4" fillId="3" borderId="17" xfId="2" applyFill="1" applyBorder="1" applyAlignment="1">
      <alignment horizontal="center"/>
    </xf>
    <xf numFmtId="2" fontId="4" fillId="3" borderId="17" xfId="2" applyNumberFormat="1" applyFill="1" applyBorder="1" applyAlignment="1" applyProtection="1">
      <alignment horizontal="center"/>
      <protection locked="0"/>
    </xf>
    <xf numFmtId="10" fontId="4" fillId="8" borderId="1" xfId="2" applyNumberFormat="1" applyFill="1" applyBorder="1" applyAlignment="1">
      <alignment horizontal="center"/>
    </xf>
    <xf numFmtId="4" fontId="4" fillId="0" borderId="39" xfId="2" applyNumberFormat="1" applyBorder="1" applyAlignment="1">
      <alignment horizontal="center"/>
    </xf>
    <xf numFmtId="0" fontId="4" fillId="0" borderId="0" xfId="2" applyFill="1" applyBorder="1" applyAlignment="1">
      <alignment horizontal="center"/>
    </xf>
    <xf numFmtId="0" fontId="6" fillId="0" borderId="0" xfId="3" applyFill="1" applyBorder="1"/>
    <xf numFmtId="0" fontId="4" fillId="0" borderId="0" xfId="2" applyFill="1" applyBorder="1" applyAlignment="1">
      <alignment horizontal="right"/>
    </xf>
    <xf numFmtId="3" fontId="8" fillId="0" borderId="0" xfId="2" applyNumberFormat="1" applyFont="1" applyFill="1" applyBorder="1" applyAlignment="1" applyProtection="1">
      <alignment horizontal="center"/>
      <protection locked="0"/>
    </xf>
    <xf numFmtId="3" fontId="4" fillId="0" borderId="0" xfId="2" applyNumberForma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center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4" fontId="8" fillId="0" borderId="0" xfId="2" applyNumberFormat="1" applyFont="1" applyFill="1" applyBorder="1" applyAlignment="1">
      <alignment horizontal="center"/>
    </xf>
    <xf numFmtId="0" fontId="4" fillId="0" borderId="0" xfId="2" applyFill="1" applyBorder="1"/>
    <xf numFmtId="0" fontId="4" fillId="0" borderId="0" xfId="2" applyFill="1" applyBorder="1" applyAlignment="1" applyProtection="1">
      <alignment horizontal="center"/>
      <protection locked="0"/>
    </xf>
    <xf numFmtId="4" fontId="4" fillId="0" borderId="0" xfId="2" applyNumberForma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49" fontId="4" fillId="0" borderId="0" xfId="2" applyNumberFormat="1" applyFill="1" applyBorder="1" applyAlignment="1">
      <alignment horizontal="center"/>
    </xf>
    <xf numFmtId="0" fontId="7" fillId="0" borderId="0" xfId="2" applyFont="1" applyFill="1" applyBorder="1"/>
    <xf numFmtId="10" fontId="4" fillId="0" borderId="0" xfId="2" applyNumberFormat="1" applyFill="1" applyBorder="1" applyAlignment="1">
      <alignment horizontal="center"/>
    </xf>
    <xf numFmtId="2" fontId="4" fillId="0" borderId="0" xfId="2" applyNumberFormat="1" applyFill="1" applyBorder="1" applyAlignment="1" applyProtection="1">
      <alignment horizontal="center"/>
      <protection locked="0"/>
    </xf>
    <xf numFmtId="4" fontId="7" fillId="0" borderId="0" xfId="2" applyNumberFormat="1" applyFont="1" applyFill="1" applyBorder="1" applyAlignment="1">
      <alignment horizontal="center"/>
    </xf>
    <xf numFmtId="10" fontId="4" fillId="3" borderId="6" xfId="2" applyNumberFormat="1" applyFill="1" applyBorder="1" applyAlignment="1">
      <alignment horizontal="center"/>
    </xf>
    <xf numFmtId="164" fontId="4" fillId="0" borderId="7" xfId="2" applyNumberFormat="1" applyBorder="1" applyAlignment="1" applyProtection="1">
      <alignment horizontal="center"/>
      <protection locked="0"/>
    </xf>
    <xf numFmtId="0" fontId="8" fillId="5" borderId="6" xfId="2" applyFont="1" applyFill="1" applyBorder="1"/>
    <xf numFmtId="9" fontId="10" fillId="3" borderId="6" xfId="2" applyNumberFormat="1" applyFont="1" applyFill="1" applyBorder="1"/>
    <xf numFmtId="2" fontId="8" fillId="5" borderId="1" xfId="2" applyNumberFormat="1" applyFont="1" applyFill="1" applyBorder="1"/>
    <xf numFmtId="10" fontId="8" fillId="0" borderId="0" xfId="2" applyNumberFormat="1" applyFont="1" applyFill="1" applyBorder="1" applyAlignment="1">
      <alignment horizontal="center"/>
    </xf>
    <xf numFmtId="0" fontId="17" fillId="0" borderId="0" xfId="0" applyFont="1"/>
    <xf numFmtId="0" fontId="7" fillId="4" borderId="40" xfId="2" applyFont="1" applyFill="1" applyBorder="1" applyAlignment="1">
      <alignment horizontal="left"/>
    </xf>
    <xf numFmtId="0" fontId="7" fillId="4" borderId="41" xfId="2" applyFont="1" applyFill="1" applyBorder="1" applyAlignment="1">
      <alignment horizontal="center"/>
    </xf>
    <xf numFmtId="0" fontId="10" fillId="0" borderId="42" xfId="2" applyFont="1" applyBorder="1"/>
    <xf numFmtId="0" fontId="10" fillId="0" borderId="43" xfId="2" applyFont="1" applyBorder="1"/>
    <xf numFmtId="0" fontId="10" fillId="0" borderId="22" xfId="2" applyFont="1" applyBorder="1"/>
    <xf numFmtId="0" fontId="10" fillId="0" borderId="25" xfId="2" applyFont="1" applyBorder="1"/>
    <xf numFmtId="0" fontId="10" fillId="0" borderId="22" xfId="2" applyFont="1" applyFill="1" applyBorder="1"/>
    <xf numFmtId="0" fontId="10" fillId="0" borderId="25" xfId="2" applyFont="1" applyFill="1" applyBorder="1"/>
    <xf numFmtId="0" fontId="10" fillId="0" borderId="44" xfId="2" applyFont="1" applyFill="1" applyBorder="1"/>
    <xf numFmtId="0" fontId="10" fillId="0" borderId="45" xfId="2" applyFont="1" applyFill="1" applyBorder="1"/>
    <xf numFmtId="0" fontId="7" fillId="4" borderId="22" xfId="2" applyFont="1" applyFill="1" applyBorder="1" applyAlignment="1">
      <alignment horizontal="left"/>
    </xf>
    <xf numFmtId="0" fontId="7" fillId="4" borderId="25" xfId="2" applyFont="1" applyFill="1" applyBorder="1" applyAlignment="1">
      <alignment horizontal="left"/>
    </xf>
    <xf numFmtId="0" fontId="11" fillId="0" borderId="22" xfId="0" applyFont="1" applyBorder="1"/>
    <xf numFmtId="0" fontId="11" fillId="0" borderId="25" xfId="0" applyFont="1" applyBorder="1"/>
    <xf numFmtId="0" fontId="7" fillId="4" borderId="42" xfId="2" applyFont="1" applyFill="1" applyBorder="1" applyAlignment="1">
      <alignment horizontal="left"/>
    </xf>
    <xf numFmtId="0" fontId="7" fillId="4" borderId="43" xfId="2" applyFont="1" applyFill="1" applyBorder="1" applyAlignment="1">
      <alignment horizontal="left"/>
    </xf>
    <xf numFmtId="0" fontId="11" fillId="0" borderId="44" xfId="0" applyFont="1" applyBorder="1"/>
    <xf numFmtId="0" fontId="11" fillId="0" borderId="45" xfId="0" applyFont="1" applyBorder="1"/>
    <xf numFmtId="0" fontId="10" fillId="4" borderId="25" xfId="2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0" fillId="4" borderId="43" xfId="2" applyFont="1" applyFill="1" applyBorder="1" applyAlignment="1">
      <alignment horizontal="center"/>
    </xf>
    <xf numFmtId="0" fontId="11" fillId="0" borderId="18" xfId="0" applyFont="1" applyBorder="1"/>
    <xf numFmtId="0" fontId="11" fillId="0" borderId="24" xfId="0" applyFont="1" applyFill="1" applyBorder="1" applyAlignment="1">
      <alignment horizontal="center"/>
    </xf>
    <xf numFmtId="0" fontId="7" fillId="4" borderId="37" xfId="2" applyFont="1" applyFill="1" applyBorder="1" applyAlignment="1">
      <alignment horizontal="center"/>
    </xf>
    <xf numFmtId="0" fontId="11" fillId="0" borderId="46" xfId="0" applyFont="1" applyBorder="1"/>
    <xf numFmtId="4" fontId="10" fillId="0" borderId="23" xfId="2" applyNumberFormat="1" applyFont="1" applyBorder="1" applyAlignment="1">
      <alignment horizontal="center"/>
    </xf>
    <xf numFmtId="4" fontId="10" fillId="0" borderId="47" xfId="2" applyNumberFormat="1" applyFont="1" applyBorder="1" applyAlignment="1">
      <alignment horizontal="center"/>
    </xf>
    <xf numFmtId="0" fontId="7" fillId="4" borderId="23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7" fillId="4" borderId="46" xfId="2" applyFont="1" applyFill="1" applyBorder="1" applyAlignment="1">
      <alignment horizontal="center"/>
    </xf>
    <xf numFmtId="0" fontId="11" fillId="0" borderId="23" xfId="0" applyFont="1" applyBorder="1"/>
    <xf numFmtId="0" fontId="10" fillId="0" borderId="47" xfId="2" applyFont="1" applyFill="1" applyBorder="1" applyAlignment="1">
      <alignment horizontal="center"/>
    </xf>
    <xf numFmtId="4" fontId="10" fillId="0" borderId="17" xfId="2" applyNumberFormat="1" applyFont="1" applyBorder="1" applyAlignment="1">
      <alignment horizontal="center"/>
    </xf>
    <xf numFmtId="165" fontId="11" fillId="3" borderId="23" xfId="0" applyNumberFormat="1" applyFont="1" applyFill="1" applyBorder="1" applyAlignment="1">
      <alignment horizontal="center"/>
    </xf>
    <xf numFmtId="165" fontId="11" fillId="5" borderId="23" xfId="0" applyNumberFormat="1" applyFont="1" applyFill="1" applyBorder="1" applyAlignment="1">
      <alignment horizontal="center"/>
    </xf>
    <xf numFmtId="2" fontId="11" fillId="3" borderId="23" xfId="0" applyNumberFormat="1" applyFont="1" applyFill="1" applyBorder="1" applyAlignment="1">
      <alignment horizontal="center"/>
    </xf>
    <xf numFmtId="167" fontId="11" fillId="3" borderId="23" xfId="0" applyNumberFormat="1" applyFont="1" applyFill="1" applyBorder="1" applyAlignment="1">
      <alignment horizontal="center"/>
    </xf>
    <xf numFmtId="0" fontId="7" fillId="4" borderId="2" xfId="2" applyFont="1" applyFill="1" applyBorder="1" applyAlignment="1">
      <alignment horizontal="center"/>
    </xf>
    <xf numFmtId="0" fontId="0" fillId="4" borderId="28" xfId="0" applyFill="1" applyBorder="1"/>
    <xf numFmtId="0" fontId="11" fillId="5" borderId="47" xfId="0" applyFont="1" applyFill="1" applyBorder="1"/>
    <xf numFmtId="170" fontId="11" fillId="3" borderId="23" xfId="4" applyNumberFormat="1" applyFont="1" applyFill="1" applyBorder="1" applyAlignment="1">
      <alignment horizontal="center"/>
    </xf>
    <xf numFmtId="4" fontId="10" fillId="5" borderId="16" xfId="2" applyNumberFormat="1" applyFont="1" applyFill="1" applyBorder="1" applyAlignment="1">
      <alignment horizontal="center"/>
    </xf>
    <xf numFmtId="0" fontId="20" fillId="0" borderId="0" xfId="0" applyFont="1"/>
    <xf numFmtId="9" fontId="8" fillId="5" borderId="6" xfId="2" applyNumberFormat="1" applyFont="1" applyFill="1" applyBorder="1"/>
    <xf numFmtId="4" fontId="0" fillId="0" borderId="0" xfId="0" applyNumberFormat="1"/>
    <xf numFmtId="2" fontId="4" fillId="3" borderId="1" xfId="2" applyNumberFormat="1" applyFill="1" applyBorder="1" applyAlignment="1">
      <alignment horizontal="center"/>
    </xf>
    <xf numFmtId="49" fontId="7" fillId="5" borderId="28" xfId="2" applyNumberFormat="1" applyFont="1" applyFill="1" applyBorder="1" applyAlignment="1">
      <alignment horizontal="center"/>
    </xf>
    <xf numFmtId="0" fontId="11" fillId="0" borderId="22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6" fillId="4" borderId="5" xfId="2" applyFont="1" applyFill="1" applyBorder="1" applyAlignment="1">
      <alignment horizontal="center"/>
    </xf>
    <xf numFmtId="0" fontId="6" fillId="4" borderId="6" xfId="2" applyFont="1" applyFill="1" applyBorder="1" applyAlignment="1">
      <alignment horizontal="center"/>
    </xf>
    <xf numFmtId="0" fontId="6" fillId="4" borderId="7" xfId="2" applyFont="1" applyFill="1" applyBorder="1" applyAlignment="1">
      <alignment horizontal="center"/>
    </xf>
    <xf numFmtId="0" fontId="7" fillId="4" borderId="8" xfId="2" applyFont="1" applyFill="1" applyBorder="1" applyAlignment="1">
      <alignment horizontal="left" wrapText="1"/>
    </xf>
    <xf numFmtId="0" fontId="7" fillId="4" borderId="9" xfId="2" applyFont="1" applyFill="1" applyBorder="1" applyAlignment="1">
      <alignment horizontal="left" wrapText="1"/>
    </xf>
  </cellXfs>
  <cellStyles count="5">
    <cellStyle name="Čiarka" xfId="4" builtinId="3"/>
    <cellStyle name="Normálna" xfId="0" builtinId="0"/>
    <cellStyle name="normálne 2" xfId="3" xr:uid="{38E8353A-3A50-4388-96B4-810306529C59}"/>
    <cellStyle name="normálne_Hárok1" xfId="2" xr:uid="{E888D83A-79C0-4C00-AC78-FEF72CEEE4D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0</xdr:row>
      <xdr:rowOff>107951</xdr:rowOff>
    </xdr:from>
    <xdr:to>
      <xdr:col>18</xdr:col>
      <xdr:colOff>261937</xdr:colOff>
      <xdr:row>36</xdr:row>
      <xdr:rowOff>119063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E52D7317-8E0F-48F2-90AC-B26974D9E3BA}"/>
            </a:ext>
          </a:extLst>
        </xdr:cNvPr>
        <xdr:cNvSpPr txBox="1"/>
      </xdr:nvSpPr>
      <xdr:spPr>
        <a:xfrm>
          <a:off x="165100" y="107951"/>
          <a:ext cx="11098212" cy="65833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k-SK" sz="14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 zmysle zákona NR SR č. 18/1996 Z. z. o cenách v znení neskorších predpisov a Opatrenia MF SR z 9. decembra 2003 č. 01/R/2003 v znení neskorších predpisov, ktorým sa ustanovuje rozsah regulácie </a:t>
          </a:r>
          <a:r>
            <a:rPr lang="sk-SK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cien, je v kompetencii vyšších územných celkov</a:t>
          </a:r>
          <a:r>
            <a:rPr lang="sk-SK" sz="14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aj </a:t>
          </a:r>
          <a:r>
            <a:rPr lang="sk-SK" sz="14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</a:t>
          </a:r>
          <a:r>
            <a:rPr lang="sk-SK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tanovenie maximálnej ceny tovarov</a:t>
          </a:r>
          <a:r>
            <a:rPr lang="sk-SK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uvedených </a:t>
          </a:r>
          <a:r>
            <a:rPr lang="sk-SK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pod číselným kódom klasifikácie produkcie:</a:t>
          </a:r>
          <a:endParaRPr lang="sk-SK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sk-SK" sz="1400" b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4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93.03.11 Prevádzka cintorínov a krematórií </a:t>
          </a:r>
        </a:p>
        <a:p>
          <a:r>
            <a:rPr lang="sk-SK" sz="1400" b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len kopanie hrobov pre uloženie rakvy sa zosnulým vrátane následného zasypania,</a:t>
          </a:r>
          <a:r>
            <a:rPr lang="sk-SK" sz="1400" b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prvotné úpravy a odvoz prebytočnej zeminy, spopolnenie zomrelého a ostatkov v rakve vrátane uloženia popola do úradnej popolnice s označením</a:t>
          </a:r>
          <a:endParaRPr lang="sk-SK" sz="1400" b="0" u="non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sk-SK" sz="1400" u="sn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="1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93.03.12 Prevádzka pohrebných ústavov </a:t>
          </a:r>
          <a:endParaRPr lang="sk-SK" sz="1400" u="sng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len prechodné uloženie</a:t>
          </a:r>
          <a:r>
            <a:rPr lang="sk-SK" sz="1400" b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zomrelých v chladiacom zariadení do zákonnej lehoty pochovania</a:t>
          </a:r>
          <a:endParaRPr lang="sk-SK" sz="14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sk-SK" sz="14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 zmysle § 8 zákona č. 18/1996 Z. z. o cenách sa </a:t>
          </a:r>
          <a:r>
            <a:rPr lang="sk-SK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pri regulácii cien vychádza z ekonomicky oprávnených nákladov a primeranej ziskovej prirážky</a:t>
          </a:r>
          <a:r>
            <a:rPr lang="sk-SK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pričom </a:t>
          </a:r>
          <a:r>
            <a:rPr lang="sk-SK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tieto sa </a:t>
          </a:r>
          <a:r>
            <a:rPr lang="sk-SK" sz="14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preukazujú účtovnými dokladmi, kalkuláciami nákladov a zisku, inými dokladmi odôvodňujúcimi výšku ceny a dokladmi, ktoré si vyžiada cenový orgán.</a:t>
          </a:r>
          <a:endParaRPr lang="sk-SK" sz="1800" b="1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sk-SK" sz="1400" b="0" i="0" u="none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4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Na ďalších listoch nájdete </a:t>
          </a:r>
          <a:r>
            <a:rPr lang="sk-SK" sz="14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VZOROVÚ KALKULÁ</a:t>
          </a:r>
          <a:r>
            <a:rPr lang="sk-SK" sz="1400" b="1" i="0" u="sng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CIU</a:t>
          </a:r>
          <a:r>
            <a:rPr lang="sk-SK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pre výpočet ceny tovarov v rámci KP 93.03.11 a 93.03.12.</a:t>
          </a:r>
        </a:p>
        <a:p>
          <a:endParaRPr lang="sk-SK" sz="1400" b="1" i="0" u="none" strike="noStrike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Pre </a:t>
          </a:r>
          <a:r>
            <a:rPr lang="sk-SK" sz="1400" b="1" i="0" u="sng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každý typ hrobu</a:t>
          </a:r>
          <a:r>
            <a:rPr lang="sk-SK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pre ktorý požadujete stanoviť maximálnu cenu a pre kalkuláciu ceny </a:t>
          </a:r>
          <a:r>
            <a:rPr lang="sk-SK" sz="1400" b="1" i="0" u="sng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za použitie chladiaceho zariadenia </a:t>
          </a:r>
          <a:r>
            <a:rPr lang="sk-SK" sz="14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vyplňte </a:t>
          </a:r>
          <a:r>
            <a:rPr lang="sk-SK" sz="1400" b="1" i="0" u="sng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samostatný kalkulačný list. </a:t>
          </a:r>
          <a:endParaRPr lang="sk-SK" sz="1400" b="1" i="0" u="sng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sk-SK" sz="1400" b="1" i="1" u="sng" strike="noStrik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sk-SK" sz="1400" b="1" i="1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Vyplňte len šedé políčka, ostatné položky sa prepočítajú automaticky na základe vyplnených hodnôt. </a:t>
          </a:r>
        </a:p>
        <a:p>
          <a:r>
            <a:rPr lang="sk-SK" sz="1400" b="1" i="1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Vyplňte len relevantné položky</a:t>
          </a:r>
          <a:r>
            <a:rPr lang="sk-SK" sz="1400" b="1" i="1" u="sng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sk-SK" sz="1400" b="1" i="1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</a:t>
          </a:r>
          <a:r>
            <a:rPr lang="sk-SK" sz="1400" i="0" u="none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skutočné náklady vznikajúce v súvislosti s daným výkonom,</a:t>
          </a:r>
          <a:r>
            <a:rPr lang="sk-SK" sz="1400" i="0" u="none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prípadne doplňte ďalšie položky, ktoré vstupujú do ceny výkonu. </a:t>
          </a:r>
          <a:endParaRPr lang="sk-SK" sz="1400" i="0" u="none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sk-SK" sz="1400" i="1" u="sng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i="0" u="none">
              <a:latin typeface="Times New Roman" panose="02020603050405020304" pitchFamily="18" charset="0"/>
              <a:cs typeface="Times New Roman" panose="02020603050405020304" pitchFamily="18" charset="0"/>
            </a:rPr>
            <a:t>Všetky položky, ktoré</a:t>
          </a:r>
          <a:r>
            <a:rPr lang="sk-SK" sz="1400" i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vyplníte do kalkulačného listu je potrebné podložiť príslušnými dokladmi, tzn. v prípade kontroly musia byť deklarované náklady preukázateľné. </a:t>
          </a:r>
        </a:p>
        <a:p>
          <a:endParaRPr lang="sk-SK" sz="1400" i="0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i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V prípade, že subjekt nie je platcom DPH, je potrebné to uviesť. </a:t>
          </a:r>
        </a:p>
        <a:p>
          <a:endParaRPr lang="sk-SK" sz="1400" i="0" u="none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i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Výsledné kalkulácie priložte k žiadosti o stanovenie maximálnej ceny tovarov a doručte Prešovskému samosprávnemu kraju. </a:t>
          </a:r>
          <a:endParaRPr lang="sk-SK" sz="1400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A4DBC-55B9-4868-963D-B2F919EF2F98}">
  <sheetPr>
    <tabColor theme="5" tint="0.39997558519241921"/>
  </sheetPr>
  <dimension ref="A3"/>
  <sheetViews>
    <sheetView tabSelected="1" zoomScale="80" zoomScaleNormal="80" workbookViewId="0">
      <selection activeCell="I39" sqref="I39"/>
    </sheetView>
  </sheetViews>
  <sheetFormatPr defaultRowHeight="14.5" x14ac:dyDescent="0.35"/>
  <sheetData>
    <row r="3" spans="1:1" x14ac:dyDescent="0.35">
      <c r="A3" s="1"/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64C7-9185-4F26-96BE-A6578A7D5794}">
  <sheetPr>
    <tabColor theme="9" tint="0.39997558519241921"/>
  </sheetPr>
  <dimension ref="B1:V43"/>
  <sheetViews>
    <sheetView zoomScaleNormal="100" workbookViewId="0">
      <selection activeCell="E3" sqref="E3"/>
    </sheetView>
  </sheetViews>
  <sheetFormatPr defaultRowHeight="14.5" x14ac:dyDescent="0.35"/>
  <cols>
    <col min="1" max="1" width="4.1796875" customWidth="1"/>
    <col min="2" max="2" width="4.81640625" customWidth="1"/>
    <col min="3" max="3" width="5.7265625" customWidth="1"/>
    <col min="4" max="4" width="40.26953125" customWidth="1"/>
    <col min="5" max="5" width="6.26953125" customWidth="1"/>
    <col min="6" max="6" width="8.1796875" customWidth="1"/>
    <col min="7" max="7" width="9.453125" customWidth="1"/>
    <col min="8" max="8" width="6.453125" customWidth="1"/>
    <col min="9" max="9" width="5.7265625" customWidth="1"/>
    <col min="10" max="10" width="33.54296875" customWidth="1"/>
    <col min="11" max="11" width="13.81640625" customWidth="1"/>
    <col min="12" max="12" width="7.453125" customWidth="1"/>
    <col min="13" max="13" width="15.7265625" customWidth="1"/>
    <col min="14" max="14" width="8.453125" customWidth="1"/>
    <col min="15" max="15" width="6.453125" customWidth="1"/>
    <col min="16" max="16" width="5.453125" customWidth="1"/>
    <col min="17" max="17" width="38.1796875" customWidth="1"/>
    <col min="18" max="18" width="9.1796875" customWidth="1"/>
    <col min="19" max="19" width="5.54296875" customWidth="1"/>
    <col min="20" max="20" width="5.1796875" customWidth="1"/>
    <col min="21" max="21" width="6.7265625" customWidth="1"/>
    <col min="22" max="22" width="11.1796875" customWidth="1"/>
    <col min="23" max="23" width="10.26953125" bestFit="1" customWidth="1"/>
  </cols>
  <sheetData>
    <row r="1" spans="2:21" x14ac:dyDescent="0.35">
      <c r="B1" s="2" t="s">
        <v>0</v>
      </c>
      <c r="C1" s="2"/>
      <c r="D1" s="2"/>
      <c r="E1" s="2" t="s">
        <v>1</v>
      </c>
      <c r="F1" s="2"/>
      <c r="G1" s="2"/>
      <c r="H1" s="2"/>
      <c r="J1" s="2" t="s">
        <v>0</v>
      </c>
      <c r="K1" s="2"/>
      <c r="L1" s="2" t="s">
        <v>1</v>
      </c>
      <c r="M1" s="2"/>
      <c r="O1" s="2" t="s">
        <v>0</v>
      </c>
      <c r="P1" s="2"/>
      <c r="Q1" s="2"/>
      <c r="R1" s="2" t="s">
        <v>1</v>
      </c>
      <c r="S1" s="2"/>
      <c r="T1" s="2"/>
      <c r="U1" s="2"/>
    </row>
    <row r="3" spans="2:21" x14ac:dyDescent="0.35">
      <c r="B3" s="3" t="s">
        <v>2</v>
      </c>
      <c r="C3" s="3"/>
      <c r="D3" s="3"/>
      <c r="J3" s="3" t="s">
        <v>2</v>
      </c>
      <c r="K3" s="3"/>
      <c r="O3" s="3" t="s">
        <v>2</v>
      </c>
      <c r="P3" s="3"/>
      <c r="Q3" s="3"/>
    </row>
    <row r="6" spans="2:21" ht="15.5" x14ac:dyDescent="0.35">
      <c r="B6" s="315" t="s">
        <v>171</v>
      </c>
      <c r="C6" s="315"/>
      <c r="D6" s="315"/>
      <c r="E6" s="315"/>
      <c r="F6" s="315"/>
      <c r="G6" s="315"/>
      <c r="H6" s="315"/>
    </row>
    <row r="7" spans="2:21" x14ac:dyDescent="0.35">
      <c r="B7" s="316"/>
      <c r="C7" s="316"/>
      <c r="D7" s="316"/>
      <c r="E7" s="316"/>
      <c r="F7" s="316"/>
      <c r="G7" s="316"/>
      <c r="H7" s="316"/>
    </row>
    <row r="8" spans="2:21" ht="15" thickBot="1" x14ac:dyDescent="0.4">
      <c r="B8" s="4" t="s">
        <v>3</v>
      </c>
      <c r="C8" s="4" t="s">
        <v>4</v>
      </c>
      <c r="D8" s="4" t="s">
        <v>5</v>
      </c>
      <c r="E8" s="4"/>
      <c r="F8" s="4"/>
      <c r="G8" s="4"/>
      <c r="H8" s="5" t="s">
        <v>6</v>
      </c>
      <c r="J8" s="266" t="s">
        <v>185</v>
      </c>
      <c r="K8" s="267"/>
      <c r="L8" s="289"/>
      <c r="M8" s="289" t="s">
        <v>7</v>
      </c>
      <c r="O8" s="4" t="s">
        <v>3</v>
      </c>
      <c r="P8" s="4" t="s">
        <v>4</v>
      </c>
      <c r="Q8" s="4" t="s">
        <v>5</v>
      </c>
      <c r="R8" s="4" t="s">
        <v>8</v>
      </c>
      <c r="S8" s="4" t="s">
        <v>9</v>
      </c>
      <c r="T8" s="4" t="s">
        <v>10</v>
      </c>
      <c r="U8" s="4" t="s">
        <v>11</v>
      </c>
    </row>
    <row r="9" spans="2:21" x14ac:dyDescent="0.35">
      <c r="B9" s="8"/>
      <c r="C9" s="8"/>
      <c r="D9" s="9"/>
      <c r="E9" s="10" t="s">
        <v>12</v>
      </c>
      <c r="F9" s="11"/>
      <c r="G9" s="12"/>
      <c r="H9" s="13"/>
      <c r="J9" s="268" t="s">
        <v>13</v>
      </c>
      <c r="K9" s="269"/>
      <c r="L9" s="14"/>
      <c r="M9" s="290"/>
      <c r="O9" s="8"/>
      <c r="P9" s="8"/>
      <c r="Q9" s="15"/>
      <c r="R9" s="16"/>
      <c r="S9" s="17"/>
      <c r="T9" s="12"/>
      <c r="U9" s="13"/>
    </row>
    <row r="10" spans="2:21" x14ac:dyDescent="0.35">
      <c r="B10" s="18">
        <v>1</v>
      </c>
      <c r="C10" s="19" t="s">
        <v>14</v>
      </c>
      <c r="D10" s="20" t="s">
        <v>15</v>
      </c>
      <c r="E10" s="21"/>
      <c r="F10" s="22"/>
      <c r="G10" s="23"/>
      <c r="H10" s="24">
        <f>SUM(H11)</f>
        <v>2.1524125422222218</v>
      </c>
      <c r="J10" s="270" t="s">
        <v>16</v>
      </c>
      <c r="K10" s="271"/>
      <c r="L10" s="25">
        <v>2200</v>
      </c>
      <c r="M10" s="291" t="s">
        <v>17</v>
      </c>
      <c r="O10" s="27">
        <v>1</v>
      </c>
      <c r="P10" s="19" t="s">
        <v>14</v>
      </c>
      <c r="Q10" s="20" t="s">
        <v>15</v>
      </c>
      <c r="R10" s="21"/>
      <c r="S10" s="28"/>
      <c r="T10" s="23"/>
      <c r="U10" s="24">
        <f>SUM(U11:U11)</f>
        <v>1.0947499999999999</v>
      </c>
    </row>
    <row r="11" spans="2:21" x14ac:dyDescent="0.35">
      <c r="B11" s="29">
        <v>2</v>
      </c>
      <c r="C11" s="8" t="s">
        <v>18</v>
      </c>
      <c r="D11" s="30" t="s">
        <v>19</v>
      </c>
      <c r="E11" s="8"/>
      <c r="F11" s="31"/>
      <c r="G11" s="32"/>
      <c r="H11" s="33">
        <f>U23</f>
        <v>2.1524125422222218</v>
      </c>
      <c r="J11" s="270" t="s">
        <v>20</v>
      </c>
      <c r="K11" s="271"/>
      <c r="L11" s="25">
        <v>7</v>
      </c>
      <c r="M11" s="291" t="s">
        <v>21</v>
      </c>
      <c r="O11" s="29">
        <v>2</v>
      </c>
      <c r="P11" s="8" t="s">
        <v>18</v>
      </c>
      <c r="Q11" s="30" t="s">
        <v>190</v>
      </c>
      <c r="R11" s="8" t="s">
        <v>22</v>
      </c>
      <c r="S11" s="34">
        <v>0.25</v>
      </c>
      <c r="T11" s="35">
        <v>4.3789999999999996</v>
      </c>
      <c r="U11" s="33">
        <f>T11*S11</f>
        <v>1.0947499999999999</v>
      </c>
    </row>
    <row r="12" spans="2:21" x14ac:dyDescent="0.35">
      <c r="B12" s="36">
        <v>3</v>
      </c>
      <c r="C12" s="19" t="s">
        <v>23</v>
      </c>
      <c r="D12" s="37" t="s">
        <v>24</v>
      </c>
      <c r="E12" s="38"/>
      <c r="F12" s="39"/>
      <c r="G12" s="40"/>
      <c r="H12" s="24">
        <f>SUM(H13:H13)</f>
        <v>2.79942432</v>
      </c>
      <c r="J12" s="270" t="s">
        <v>188</v>
      </c>
      <c r="K12" s="271"/>
      <c r="L12" s="41">
        <f>(L10*L11)/1000</f>
        <v>15.4</v>
      </c>
      <c r="M12" s="291" t="s">
        <v>25</v>
      </c>
      <c r="O12" s="42">
        <v>3</v>
      </c>
      <c r="P12" s="108" t="s">
        <v>23</v>
      </c>
      <c r="Q12" s="43" t="s">
        <v>26</v>
      </c>
      <c r="R12" s="44"/>
      <c r="S12" s="45"/>
      <c r="T12" s="46"/>
      <c r="U12" s="47">
        <f>SUM(U13:U15)</f>
        <v>0.18</v>
      </c>
    </row>
    <row r="13" spans="2:21" x14ac:dyDescent="0.35">
      <c r="B13" s="67">
        <v>4</v>
      </c>
      <c r="C13" s="48" t="s">
        <v>27</v>
      </c>
      <c r="D13" s="49" t="s">
        <v>28</v>
      </c>
      <c r="E13" s="8"/>
      <c r="F13" s="31"/>
      <c r="G13" s="50"/>
      <c r="H13" s="33">
        <f>L14</f>
        <v>2.79942432</v>
      </c>
      <c r="J13" s="272" t="s">
        <v>186</v>
      </c>
      <c r="K13" s="273"/>
      <c r="L13" s="41">
        <f>R38</f>
        <v>0.18178079999999999</v>
      </c>
      <c r="M13" s="291" t="s">
        <v>29</v>
      </c>
      <c r="O13" s="29">
        <v>4</v>
      </c>
      <c r="P13" s="51" t="s">
        <v>27</v>
      </c>
      <c r="Q13" s="30" t="s">
        <v>30</v>
      </c>
      <c r="R13" s="8" t="s">
        <v>22</v>
      </c>
      <c r="S13" s="34">
        <v>0.25</v>
      </c>
      <c r="T13" s="52">
        <v>0.72</v>
      </c>
      <c r="U13" s="33">
        <f>S13*T13</f>
        <v>0.18</v>
      </c>
    </row>
    <row r="14" spans="2:21" ht="15" thickBot="1" x14ac:dyDescent="0.4">
      <c r="B14" s="53">
        <v>5</v>
      </c>
      <c r="C14" s="54" t="s">
        <v>31</v>
      </c>
      <c r="D14" s="55" t="s">
        <v>175</v>
      </c>
      <c r="E14" s="38"/>
      <c r="F14" s="56"/>
      <c r="G14" s="57"/>
      <c r="H14" s="58">
        <f>SUM(H15:H16)</f>
        <v>0.9</v>
      </c>
      <c r="J14" s="274" t="s">
        <v>189</v>
      </c>
      <c r="K14" s="275"/>
      <c r="L14" s="59">
        <f>L12*L13</f>
        <v>2.79942432</v>
      </c>
      <c r="M14" s="292" t="s">
        <v>33</v>
      </c>
      <c r="O14" s="29">
        <v>5</v>
      </c>
      <c r="P14" s="48" t="s">
        <v>34</v>
      </c>
      <c r="Q14" s="61"/>
      <c r="R14" s="8" t="s">
        <v>22</v>
      </c>
      <c r="S14" s="62"/>
      <c r="T14" s="62"/>
      <c r="U14" s="61"/>
    </row>
    <row r="15" spans="2:21" x14ac:dyDescent="0.35">
      <c r="B15" s="29">
        <v>6</v>
      </c>
      <c r="C15" s="48" t="s">
        <v>35</v>
      </c>
      <c r="D15" s="49" t="s">
        <v>32</v>
      </c>
      <c r="E15" s="8"/>
      <c r="F15" s="8"/>
      <c r="G15" s="8"/>
      <c r="H15" s="33">
        <f>L17</f>
        <v>0.5</v>
      </c>
      <c r="J15" s="276" t="s">
        <v>32</v>
      </c>
      <c r="K15" s="277"/>
      <c r="L15" s="63"/>
      <c r="M15" s="293" t="s">
        <v>7</v>
      </c>
      <c r="O15" s="29">
        <v>6</v>
      </c>
      <c r="P15" s="51" t="s">
        <v>36</v>
      </c>
      <c r="Q15" s="64"/>
      <c r="R15" s="65" t="s">
        <v>22</v>
      </c>
      <c r="S15" s="66"/>
      <c r="T15" s="66"/>
      <c r="U15" s="64"/>
    </row>
    <row r="16" spans="2:21" x14ac:dyDescent="0.35">
      <c r="B16" s="67">
        <v>7</v>
      </c>
      <c r="C16" s="48" t="s">
        <v>37</v>
      </c>
      <c r="D16" s="49" t="s">
        <v>38</v>
      </c>
      <c r="E16" s="8"/>
      <c r="F16" s="8"/>
      <c r="G16" s="8"/>
      <c r="H16" s="68">
        <f>L20</f>
        <v>0.4</v>
      </c>
      <c r="J16" s="278" t="s">
        <v>39</v>
      </c>
      <c r="K16" s="279"/>
      <c r="L16" s="25">
        <v>15</v>
      </c>
      <c r="M16" s="294" t="s">
        <v>40</v>
      </c>
      <c r="O16" s="27">
        <v>7</v>
      </c>
      <c r="P16" s="108" t="s">
        <v>31</v>
      </c>
      <c r="Q16" s="43" t="s">
        <v>41</v>
      </c>
      <c r="R16" s="44"/>
      <c r="S16" s="45"/>
      <c r="T16" s="46"/>
      <c r="U16" s="72">
        <f>SUM(U17:U17)</f>
        <v>0.31727111111111106</v>
      </c>
    </row>
    <row r="17" spans="2:22" ht="15" thickBot="1" x14ac:dyDescent="0.4">
      <c r="B17" s="53">
        <v>8</v>
      </c>
      <c r="C17" s="54" t="s">
        <v>42</v>
      </c>
      <c r="D17" s="73" t="s">
        <v>43</v>
      </c>
      <c r="E17" s="74"/>
      <c r="F17" s="75"/>
      <c r="G17" s="76"/>
      <c r="H17" s="77">
        <f>SUM(H18:H19)</f>
        <v>3.1164383561643834</v>
      </c>
      <c r="J17" s="278" t="s">
        <v>44</v>
      </c>
      <c r="K17" s="279"/>
      <c r="L17" s="41">
        <f>L16/30</f>
        <v>0.5</v>
      </c>
      <c r="M17" s="294" t="s">
        <v>45</v>
      </c>
      <c r="O17" s="67">
        <v>8</v>
      </c>
      <c r="P17" s="48" t="s">
        <v>35</v>
      </c>
      <c r="Q17" s="30" t="s">
        <v>46</v>
      </c>
      <c r="R17" s="8" t="s">
        <v>47</v>
      </c>
      <c r="S17" s="78">
        <f>L41</f>
        <v>6.222222222222222E-2</v>
      </c>
      <c r="T17" s="79">
        <f>T11+T13</f>
        <v>5.0989999999999993</v>
      </c>
      <c r="U17" s="68">
        <f>S17*T17</f>
        <v>0.31727111111111106</v>
      </c>
    </row>
    <row r="18" spans="2:22" x14ac:dyDescent="0.35">
      <c r="B18" s="29">
        <v>9</v>
      </c>
      <c r="C18" s="80" t="s">
        <v>48</v>
      </c>
      <c r="D18" s="81" t="s">
        <v>49</v>
      </c>
      <c r="E18" s="17"/>
      <c r="F18" s="82"/>
      <c r="G18" s="50"/>
      <c r="H18" s="33">
        <f>L26</f>
        <v>2.0205479452054793</v>
      </c>
      <c r="J18" s="280" t="s">
        <v>38</v>
      </c>
      <c r="K18" s="281"/>
      <c r="L18" s="84"/>
      <c r="M18" s="295" t="s">
        <v>7</v>
      </c>
      <c r="O18" s="67">
        <v>8</v>
      </c>
      <c r="P18" s="48"/>
      <c r="Q18" s="30"/>
      <c r="R18" s="8"/>
      <c r="S18" s="86"/>
      <c r="T18" s="87"/>
      <c r="U18" s="68"/>
    </row>
    <row r="19" spans="2:22" x14ac:dyDescent="0.35">
      <c r="B19" s="67">
        <v>10</v>
      </c>
      <c r="C19" s="80" t="s">
        <v>50</v>
      </c>
      <c r="D19" s="88" t="s">
        <v>51</v>
      </c>
      <c r="E19" s="89"/>
      <c r="F19" s="82"/>
      <c r="G19" s="50"/>
      <c r="H19" s="33">
        <f>L29</f>
        <v>1.095890410958904</v>
      </c>
      <c r="J19" s="278" t="s">
        <v>39</v>
      </c>
      <c r="K19" s="279"/>
      <c r="L19" s="25">
        <v>12</v>
      </c>
      <c r="M19" s="294" t="s">
        <v>40</v>
      </c>
      <c r="O19" s="90">
        <v>9</v>
      </c>
      <c r="P19" s="48"/>
      <c r="Q19" s="30"/>
      <c r="R19" s="8"/>
      <c r="S19" s="86"/>
      <c r="T19" s="87"/>
      <c r="U19" s="68"/>
    </row>
    <row r="20" spans="2:22" ht="15" thickBot="1" x14ac:dyDescent="0.4">
      <c r="B20" s="53">
        <v>11</v>
      </c>
      <c r="C20" s="54" t="s">
        <v>52</v>
      </c>
      <c r="D20" s="55" t="s">
        <v>53</v>
      </c>
      <c r="E20" s="38"/>
      <c r="F20" s="56"/>
      <c r="G20" s="57"/>
      <c r="H20" s="91">
        <v>0</v>
      </c>
      <c r="J20" s="278" t="s">
        <v>44</v>
      </c>
      <c r="K20" s="279"/>
      <c r="L20" s="41">
        <f>L19/30</f>
        <v>0.4</v>
      </c>
      <c r="M20" s="294" t="s">
        <v>45</v>
      </c>
      <c r="O20" s="27">
        <v>10</v>
      </c>
      <c r="P20" s="19" t="s">
        <v>42</v>
      </c>
      <c r="Q20" s="37" t="s">
        <v>195</v>
      </c>
      <c r="R20" s="96"/>
      <c r="S20" s="45"/>
      <c r="T20" s="40"/>
      <c r="U20" s="24">
        <f>U10+U12+U16</f>
        <v>1.5920211111111109</v>
      </c>
    </row>
    <row r="21" spans="2:22" x14ac:dyDescent="0.35">
      <c r="B21" s="53">
        <v>12</v>
      </c>
      <c r="C21" s="54" t="s">
        <v>54</v>
      </c>
      <c r="D21" s="55" t="s">
        <v>55</v>
      </c>
      <c r="E21" s="38"/>
      <c r="F21" s="56"/>
      <c r="G21" s="57"/>
      <c r="H21" s="95">
        <f>H12+H10+H20+H14+H17</f>
        <v>8.968275218386605</v>
      </c>
      <c r="J21" s="280" t="s">
        <v>56</v>
      </c>
      <c r="K21" s="281"/>
      <c r="L21" s="84"/>
      <c r="M21" s="295" t="s">
        <v>7</v>
      </c>
      <c r="O21" s="27">
        <v>11</v>
      </c>
      <c r="P21" s="19" t="s">
        <v>52</v>
      </c>
      <c r="Q21" s="37" t="s">
        <v>57</v>
      </c>
      <c r="R21" s="96">
        <v>0.35199999999999998</v>
      </c>
      <c r="S21" s="45"/>
      <c r="T21" s="40"/>
      <c r="U21" s="24">
        <f>U22</f>
        <v>0.560391431111111</v>
      </c>
      <c r="V21" s="310"/>
    </row>
    <row r="22" spans="2:22" x14ac:dyDescent="0.35">
      <c r="B22" s="97">
        <v>13</v>
      </c>
      <c r="C22" s="98" t="s">
        <v>58</v>
      </c>
      <c r="D22" s="99" t="s">
        <v>59</v>
      </c>
      <c r="E22" s="100"/>
      <c r="F22" s="101">
        <f>L33</f>
        <v>8.3333333333333329E-2</v>
      </c>
      <c r="G22" s="40"/>
      <c r="H22" s="102">
        <f>H21*F22</f>
        <v>0.74735626819888368</v>
      </c>
      <c r="J22" s="278" t="s">
        <v>60</v>
      </c>
      <c r="K22" s="279"/>
      <c r="L22" s="103">
        <v>3</v>
      </c>
      <c r="M22" s="296"/>
      <c r="O22" s="29">
        <v>12</v>
      </c>
      <c r="P22" s="48" t="s">
        <v>155</v>
      </c>
      <c r="Q22" s="30" t="s">
        <v>61</v>
      </c>
      <c r="R22" s="104">
        <v>0.35199999999999998</v>
      </c>
      <c r="S22" s="8"/>
      <c r="T22" s="105"/>
      <c r="U22" s="33">
        <f>R22*(U12+U10+U16)</f>
        <v>0.560391431111111</v>
      </c>
    </row>
    <row r="23" spans="2:22" x14ac:dyDescent="0.35">
      <c r="B23" s="36">
        <v>14</v>
      </c>
      <c r="C23" s="19" t="s">
        <v>62</v>
      </c>
      <c r="D23" s="99" t="s">
        <v>63</v>
      </c>
      <c r="E23" s="21"/>
      <c r="F23" s="106"/>
      <c r="G23" s="23"/>
      <c r="H23" s="107">
        <f>H21+H22</f>
        <v>9.7156314865854885</v>
      </c>
      <c r="J23" s="278" t="s">
        <v>64</v>
      </c>
      <c r="K23" s="279"/>
      <c r="L23" s="103">
        <v>8</v>
      </c>
      <c r="M23" s="294" t="s">
        <v>65</v>
      </c>
      <c r="O23" s="27">
        <v>13</v>
      </c>
      <c r="P23" s="19" t="s">
        <v>54</v>
      </c>
      <c r="Q23" s="20" t="s">
        <v>66</v>
      </c>
      <c r="R23" s="100" t="s">
        <v>33</v>
      </c>
      <c r="S23" s="39"/>
      <c r="T23" s="40"/>
      <c r="U23" s="24">
        <f>U10+U12+U16+U21</f>
        <v>2.1524125422222218</v>
      </c>
    </row>
    <row r="24" spans="2:22" x14ac:dyDescent="0.35">
      <c r="B24" s="36">
        <v>15</v>
      </c>
      <c r="C24" s="108" t="s">
        <v>67</v>
      </c>
      <c r="D24" s="20" t="s">
        <v>68</v>
      </c>
      <c r="E24" s="39"/>
      <c r="F24" s="109"/>
      <c r="G24" s="39"/>
      <c r="H24" s="110">
        <f>SUM(H25:H27)</f>
        <v>0.56674517005082015</v>
      </c>
      <c r="J24" s="278" t="s">
        <v>69</v>
      </c>
      <c r="K24" s="279"/>
      <c r="L24" s="135">
        <v>5900</v>
      </c>
      <c r="M24" s="291" t="s">
        <v>33</v>
      </c>
    </row>
    <row r="25" spans="2:22" ht="15" customHeight="1" thickBot="1" x14ac:dyDescent="0.4">
      <c r="B25" s="67">
        <v>16</v>
      </c>
      <c r="C25" s="48" t="s">
        <v>70</v>
      </c>
      <c r="D25" s="30" t="s">
        <v>71</v>
      </c>
      <c r="E25" s="8"/>
      <c r="F25" s="111"/>
      <c r="G25" s="112"/>
      <c r="H25" s="113" t="s">
        <v>72</v>
      </c>
      <c r="J25" s="278" t="s">
        <v>73</v>
      </c>
      <c r="K25" s="279"/>
      <c r="L25" s="114">
        <f>L24/L23</f>
        <v>737.5</v>
      </c>
      <c r="M25" s="291" t="s">
        <v>33</v>
      </c>
    </row>
    <row r="26" spans="2:22" ht="15" customHeight="1" thickBot="1" x14ac:dyDescent="0.4">
      <c r="B26" s="67">
        <v>17</v>
      </c>
      <c r="C26" s="48" t="s">
        <v>74</v>
      </c>
      <c r="D26" s="30" t="s">
        <v>75</v>
      </c>
      <c r="E26" s="8"/>
      <c r="F26" s="111"/>
      <c r="G26" s="115"/>
      <c r="H26" s="113" t="s">
        <v>72</v>
      </c>
      <c r="J26" s="282" t="s">
        <v>76</v>
      </c>
      <c r="K26" s="283"/>
      <c r="L26" s="59">
        <f>L25/365</f>
        <v>2.0205479452054793</v>
      </c>
      <c r="M26" s="292" t="s">
        <v>33</v>
      </c>
      <c r="O26" s="6" t="s">
        <v>187</v>
      </c>
      <c r="P26" s="303"/>
      <c r="Q26" s="118"/>
      <c r="R26" s="304"/>
      <c r="S26" s="119"/>
      <c r="T26" s="7" t="s">
        <v>7</v>
      </c>
      <c r="U26" s="120"/>
    </row>
    <row r="27" spans="2:22" x14ac:dyDescent="0.35">
      <c r="B27" s="67">
        <v>18</v>
      </c>
      <c r="C27" s="48" t="s">
        <v>77</v>
      </c>
      <c r="D27" s="30" t="s">
        <v>78</v>
      </c>
      <c r="E27" s="8"/>
      <c r="F27" s="101">
        <f>L37</f>
        <v>5.8333333333333334E-2</v>
      </c>
      <c r="G27" s="112"/>
      <c r="H27" s="113">
        <f>H23*F27</f>
        <v>0.56674517005082015</v>
      </c>
      <c r="J27" s="280" t="s">
        <v>79</v>
      </c>
      <c r="K27" s="281"/>
      <c r="L27" s="84"/>
      <c r="M27" s="295" t="s">
        <v>7</v>
      </c>
      <c r="O27" s="69" t="s">
        <v>172</v>
      </c>
      <c r="P27" s="70"/>
      <c r="Q27" s="70"/>
      <c r="R27" s="299">
        <v>3.0300000000000001E-2</v>
      </c>
      <c r="S27" s="121"/>
      <c r="T27" s="122" t="s">
        <v>29</v>
      </c>
      <c r="U27" s="123"/>
    </row>
    <row r="28" spans="2:22" x14ac:dyDescent="0.35">
      <c r="B28" s="36">
        <v>19</v>
      </c>
      <c r="C28" s="19" t="s">
        <v>80</v>
      </c>
      <c r="D28" s="20" t="s">
        <v>170</v>
      </c>
      <c r="E28" s="100"/>
      <c r="F28" s="39"/>
      <c r="G28" s="40"/>
      <c r="H28" s="24">
        <f>H23+H24</f>
        <v>10.282376656636309</v>
      </c>
      <c r="J28" s="278" t="s">
        <v>81</v>
      </c>
      <c r="K28" s="279"/>
      <c r="L28" s="25">
        <v>400</v>
      </c>
      <c r="M28" s="294" t="s">
        <v>82</v>
      </c>
      <c r="O28" s="69" t="s">
        <v>83</v>
      </c>
      <c r="P28" s="124"/>
      <c r="Q28" s="125"/>
      <c r="R28" s="299">
        <v>1.2413E-2</v>
      </c>
      <c r="S28" s="121"/>
      <c r="T28" s="122" t="s">
        <v>29</v>
      </c>
      <c r="U28" s="123"/>
    </row>
    <row r="29" spans="2:22" ht="15" customHeight="1" thickBot="1" x14ac:dyDescent="0.4">
      <c r="J29" s="282" t="s">
        <v>84</v>
      </c>
      <c r="K29" s="283"/>
      <c r="L29" s="59">
        <f>L28/365</f>
        <v>1.095890410958904</v>
      </c>
      <c r="M29" s="297" t="s">
        <v>45</v>
      </c>
      <c r="O29" s="69" t="s">
        <v>178</v>
      </c>
      <c r="P29" s="124"/>
      <c r="Q29" s="125"/>
      <c r="R29" s="299">
        <v>7.7316999999999997E-2</v>
      </c>
      <c r="S29" s="121"/>
      <c r="T29" s="122" t="s">
        <v>29</v>
      </c>
      <c r="U29" s="123"/>
    </row>
    <row r="30" spans="2:22" ht="14.5" customHeight="1" x14ac:dyDescent="0.35">
      <c r="B30" s="126" t="s">
        <v>176</v>
      </c>
      <c r="C30" s="127"/>
      <c r="D30" s="127"/>
      <c r="E30" s="128"/>
      <c r="F30" s="128"/>
      <c r="G30" s="128"/>
      <c r="H30" s="129"/>
      <c r="J30" s="276" t="s">
        <v>59</v>
      </c>
      <c r="K30" s="284"/>
      <c r="L30" s="130"/>
      <c r="M30" s="295" t="s">
        <v>7</v>
      </c>
      <c r="O30" s="131" t="s">
        <v>85</v>
      </c>
      <c r="P30" s="121"/>
      <c r="Q30" s="121"/>
      <c r="R30" s="300">
        <f>SUM(R27:R29)</f>
        <v>0.12003</v>
      </c>
      <c r="S30" s="121"/>
      <c r="T30" s="122" t="s">
        <v>29</v>
      </c>
      <c r="U30" s="123"/>
    </row>
    <row r="31" spans="2:22" x14ac:dyDescent="0.35">
      <c r="B31" s="67">
        <v>20</v>
      </c>
      <c r="C31" s="132" t="s">
        <v>86</v>
      </c>
      <c r="D31" s="133" t="s">
        <v>87</v>
      </c>
      <c r="E31" s="17"/>
      <c r="F31" s="17"/>
      <c r="G31" s="134">
        <v>0.1</v>
      </c>
      <c r="H31" s="68">
        <f>H28*G31</f>
        <v>1.028237665663631</v>
      </c>
      <c r="J31" s="313" t="s">
        <v>88</v>
      </c>
      <c r="K31" s="314"/>
      <c r="L31" s="135">
        <v>10000</v>
      </c>
      <c r="M31" s="291" t="s">
        <v>33</v>
      </c>
      <c r="O31" s="131" t="s">
        <v>173</v>
      </c>
      <c r="P31" s="121"/>
      <c r="Q31" s="121"/>
      <c r="R31" s="301">
        <v>13.818</v>
      </c>
      <c r="S31" s="121"/>
      <c r="T31" s="136" t="s">
        <v>89</v>
      </c>
      <c r="U31" s="123"/>
    </row>
    <row r="32" spans="2:22" x14ac:dyDescent="0.35">
      <c r="B32" s="36">
        <v>21</v>
      </c>
      <c r="C32" s="137">
        <v>12</v>
      </c>
      <c r="D32" s="20" t="s">
        <v>90</v>
      </c>
      <c r="E32" s="100"/>
      <c r="F32" s="39"/>
      <c r="G32" s="138"/>
      <c r="H32" s="72">
        <f>H28+H31</f>
        <v>11.310614322299941</v>
      </c>
      <c r="J32" s="313" t="s">
        <v>91</v>
      </c>
      <c r="K32" s="314"/>
      <c r="L32" s="25">
        <v>120000</v>
      </c>
      <c r="M32" s="291" t="s">
        <v>33</v>
      </c>
      <c r="O32" s="131" t="s">
        <v>92</v>
      </c>
      <c r="P32" s="121"/>
      <c r="Q32" s="121"/>
      <c r="R32" s="299">
        <v>1.5900000000000001E-2</v>
      </c>
      <c r="S32" s="121"/>
      <c r="T32" s="136" t="s">
        <v>29</v>
      </c>
      <c r="U32" s="123"/>
    </row>
    <row r="33" spans="2:22" ht="15" customHeight="1" thickBot="1" x14ac:dyDescent="0.4">
      <c r="B33" s="67">
        <v>22</v>
      </c>
      <c r="C33" s="132" t="s">
        <v>93</v>
      </c>
      <c r="D33" s="133" t="s">
        <v>94</v>
      </c>
      <c r="E33" s="17"/>
      <c r="F33" s="139"/>
      <c r="G33" s="140">
        <v>0.2</v>
      </c>
      <c r="H33" s="68">
        <f>H32*G33</f>
        <v>2.2621228644599882</v>
      </c>
      <c r="J33" s="282" t="s">
        <v>59</v>
      </c>
      <c r="K33" s="285"/>
      <c r="L33" s="142">
        <f>L31/L32</f>
        <v>8.3333333333333329E-2</v>
      </c>
      <c r="M33" s="292" t="s">
        <v>33</v>
      </c>
      <c r="O33" s="131" t="s">
        <v>95</v>
      </c>
      <c r="P33" s="121"/>
      <c r="Q33" s="121"/>
      <c r="R33" s="302">
        <v>6.2976000000000004E-3</v>
      </c>
      <c r="S33" s="121"/>
      <c r="T33" s="136" t="s">
        <v>29</v>
      </c>
      <c r="U33" s="123"/>
    </row>
    <row r="34" spans="2:22" ht="14.5" customHeight="1" x14ac:dyDescent="0.35">
      <c r="B34" s="36">
        <v>23</v>
      </c>
      <c r="C34" s="137">
        <v>14</v>
      </c>
      <c r="D34" s="20" t="s">
        <v>96</v>
      </c>
      <c r="E34" s="39"/>
      <c r="F34" s="143"/>
      <c r="G34" s="144"/>
      <c r="H34" s="145">
        <f>H32+H33</f>
        <v>13.572737186759928</v>
      </c>
      <c r="J34" s="280" t="s">
        <v>97</v>
      </c>
      <c r="K34" s="286"/>
      <c r="L34" s="146"/>
      <c r="M34" s="295" t="s">
        <v>7</v>
      </c>
      <c r="O34" s="131" t="s">
        <v>98</v>
      </c>
      <c r="P34" s="121"/>
      <c r="Q34" s="121"/>
      <c r="R34" s="301">
        <v>0.75</v>
      </c>
      <c r="S34" s="121"/>
      <c r="T34" s="136" t="s">
        <v>89</v>
      </c>
      <c r="U34" s="123"/>
    </row>
    <row r="35" spans="2:22" x14ac:dyDescent="0.35">
      <c r="J35" s="313" t="s">
        <v>99</v>
      </c>
      <c r="K35" s="314"/>
      <c r="L35" s="135">
        <v>7000</v>
      </c>
      <c r="M35" s="291" t="s">
        <v>33</v>
      </c>
      <c r="N35" s="147"/>
      <c r="O35" s="131" t="s">
        <v>100</v>
      </c>
      <c r="P35" s="121"/>
      <c r="Q35" s="121"/>
      <c r="R35" s="299">
        <v>1.32E-3</v>
      </c>
      <c r="S35" s="121"/>
      <c r="T35" s="136" t="s">
        <v>29</v>
      </c>
      <c r="U35" s="123"/>
    </row>
    <row r="36" spans="2:22" x14ac:dyDescent="0.35">
      <c r="J36" s="313" t="s">
        <v>91</v>
      </c>
      <c r="K36" s="314"/>
      <c r="L36" s="25">
        <v>120000</v>
      </c>
      <c r="M36" s="291" t="s">
        <v>33</v>
      </c>
      <c r="N36" s="148"/>
      <c r="O36" s="131" t="s">
        <v>174</v>
      </c>
      <c r="P36" s="121"/>
      <c r="Q36" s="121"/>
      <c r="R36" s="299">
        <v>3.2699999999999999E-3</v>
      </c>
      <c r="S36" s="121"/>
      <c r="T36" s="136" t="s">
        <v>29</v>
      </c>
      <c r="U36" s="123"/>
    </row>
    <row r="37" spans="2:22" ht="15" thickBot="1" x14ac:dyDescent="0.4">
      <c r="J37" s="282" t="s">
        <v>97</v>
      </c>
      <c r="K37" s="285"/>
      <c r="L37" s="142">
        <f>L35/L36</f>
        <v>5.8333333333333334E-2</v>
      </c>
      <c r="M37" s="292" t="s">
        <v>33</v>
      </c>
      <c r="O37" s="131" t="s">
        <v>101</v>
      </c>
      <c r="P37" s="121"/>
      <c r="Q37" s="121"/>
      <c r="R37" s="306">
        <v>5000</v>
      </c>
      <c r="S37" s="121"/>
      <c r="T37" s="136" t="s">
        <v>25</v>
      </c>
      <c r="U37" s="123"/>
    </row>
    <row r="38" spans="2:22" ht="15" thickBot="1" x14ac:dyDescent="0.4">
      <c r="J38" s="280" t="s">
        <v>102</v>
      </c>
      <c r="K38" s="286"/>
      <c r="L38" s="146"/>
      <c r="M38" s="295" t="s">
        <v>7</v>
      </c>
      <c r="O38" s="149" t="s">
        <v>177</v>
      </c>
      <c r="P38" s="150"/>
      <c r="Q38" s="150"/>
      <c r="R38" s="305">
        <f>(R27+R28+R29)+12*(R31+R34)/R37+(R32+R33+R35+R36)</f>
        <v>0.18178079999999999</v>
      </c>
      <c r="S38" s="150"/>
      <c r="T38" s="151" t="s">
        <v>29</v>
      </c>
      <c r="U38" s="152"/>
    </row>
    <row r="39" spans="2:22" x14ac:dyDescent="0.35">
      <c r="J39" s="313" t="s">
        <v>103</v>
      </c>
      <c r="K39" s="314"/>
      <c r="L39" s="135">
        <v>2800</v>
      </c>
      <c r="M39" s="291" t="s">
        <v>33</v>
      </c>
    </row>
    <row r="40" spans="2:22" x14ac:dyDescent="0.35">
      <c r="J40" s="313" t="s">
        <v>104</v>
      </c>
      <c r="K40" s="314"/>
      <c r="L40" s="25">
        <v>45000</v>
      </c>
      <c r="M40" s="291" t="s">
        <v>33</v>
      </c>
      <c r="O40" s="308" t="s">
        <v>180</v>
      </c>
      <c r="V40" s="153"/>
    </row>
    <row r="41" spans="2:22" x14ac:dyDescent="0.35">
      <c r="J41" s="287" t="s">
        <v>105</v>
      </c>
      <c r="K41" s="288"/>
      <c r="L41" s="307">
        <f>L39/L40</f>
        <v>6.222222222222222E-2</v>
      </c>
      <c r="M41" s="298" t="s">
        <v>33</v>
      </c>
      <c r="O41" t="s">
        <v>181</v>
      </c>
    </row>
    <row r="42" spans="2:22" x14ac:dyDescent="0.35">
      <c r="O42" t="s">
        <v>191</v>
      </c>
    </row>
    <row r="43" spans="2:22" x14ac:dyDescent="0.35">
      <c r="O43" t="s">
        <v>182</v>
      </c>
    </row>
  </sheetData>
  <mergeCells count="8">
    <mergeCell ref="J39:K39"/>
    <mergeCell ref="J40:K40"/>
    <mergeCell ref="B6:H6"/>
    <mergeCell ref="B7:H7"/>
    <mergeCell ref="J31:K31"/>
    <mergeCell ref="J32:K32"/>
    <mergeCell ref="J35:K35"/>
    <mergeCell ref="J36:K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951C-5160-40B7-AE54-2E8175CC07A4}">
  <sheetPr>
    <tabColor theme="7" tint="0.59999389629810485"/>
  </sheetPr>
  <dimension ref="B1:X76"/>
  <sheetViews>
    <sheetView zoomScaleNormal="100" workbookViewId="0">
      <selection activeCell="E3" sqref="E3"/>
    </sheetView>
  </sheetViews>
  <sheetFormatPr defaultRowHeight="14.5" x14ac:dyDescent="0.35"/>
  <cols>
    <col min="1" max="1" width="3.81640625" customWidth="1"/>
    <col min="2" max="2" width="6.453125" customWidth="1"/>
    <col min="3" max="3" width="5.54296875" customWidth="1"/>
    <col min="4" max="4" width="30.81640625" customWidth="1"/>
    <col min="5" max="5" width="9.81640625" customWidth="1"/>
    <col min="6" max="6" width="7.54296875" customWidth="1"/>
    <col min="7" max="7" width="10" customWidth="1"/>
    <col min="8" max="8" width="10.453125" customWidth="1"/>
    <col min="9" max="9" width="4.81640625" customWidth="1"/>
    <col min="10" max="10" width="13.26953125" customWidth="1"/>
    <col min="11" max="11" width="31.26953125" customWidth="1"/>
    <col min="12" max="12" width="11" customWidth="1"/>
    <col min="13" max="13" width="19.1796875" customWidth="1"/>
    <col min="14" max="14" width="5.7265625" customWidth="1"/>
    <col min="15" max="16" width="2.54296875" customWidth="1"/>
    <col min="17" max="18" width="5" customWidth="1"/>
    <col min="19" max="19" width="47.81640625" customWidth="1"/>
    <col min="20" max="20" width="6" customWidth="1"/>
    <col min="21" max="21" width="5.7265625" customWidth="1"/>
    <col min="22" max="22" width="5" customWidth="1"/>
    <col min="23" max="23" width="6.54296875" customWidth="1"/>
  </cols>
  <sheetData>
    <row r="1" spans="2:23" x14ac:dyDescent="0.35">
      <c r="B1" s="2" t="s">
        <v>106</v>
      </c>
      <c r="C1" s="2"/>
      <c r="D1" s="2"/>
      <c r="E1" s="2"/>
      <c r="F1" s="2" t="s">
        <v>107</v>
      </c>
      <c r="G1" s="154"/>
      <c r="H1" s="154"/>
      <c r="I1" s="155"/>
      <c r="J1" s="2" t="s">
        <v>106</v>
      </c>
      <c r="K1" s="2"/>
      <c r="L1" s="2"/>
      <c r="M1" s="2" t="s">
        <v>107</v>
      </c>
      <c r="Q1" s="2" t="s">
        <v>106</v>
      </c>
      <c r="R1" s="2"/>
      <c r="S1" s="2"/>
      <c r="T1" s="2" t="s">
        <v>107</v>
      </c>
      <c r="U1" s="154"/>
      <c r="V1" s="2"/>
      <c r="W1" s="154"/>
    </row>
    <row r="3" spans="2:23" x14ac:dyDescent="0.35">
      <c r="B3" s="3" t="s">
        <v>2</v>
      </c>
      <c r="C3" s="3"/>
      <c r="D3" s="3"/>
      <c r="J3" s="3" t="s">
        <v>2</v>
      </c>
      <c r="K3" s="3"/>
      <c r="Q3" s="3" t="s">
        <v>2</v>
      </c>
      <c r="R3" s="3"/>
      <c r="S3" s="3"/>
    </row>
    <row r="5" spans="2:23" x14ac:dyDescent="0.35">
      <c r="C5" s="156"/>
      <c r="D5" s="156"/>
    </row>
    <row r="7" spans="2:23" ht="16" thickBot="1" x14ac:dyDescent="0.4">
      <c r="B7" s="315" t="s">
        <v>108</v>
      </c>
      <c r="C7" s="315"/>
      <c r="D7" s="315"/>
      <c r="E7" s="315"/>
      <c r="F7" s="315"/>
      <c r="G7" s="315"/>
      <c r="H7" s="315"/>
    </row>
    <row r="8" spans="2:23" ht="15" thickBot="1" x14ac:dyDescent="0.4">
      <c r="B8" s="319"/>
      <c r="C8" s="320"/>
      <c r="D8" s="320"/>
      <c r="E8" s="320"/>
      <c r="F8" s="320"/>
      <c r="G8" s="320"/>
      <c r="H8" s="321"/>
      <c r="J8" s="4" t="s">
        <v>109</v>
      </c>
      <c r="K8" s="157" t="s">
        <v>110</v>
      </c>
      <c r="L8" s="158" t="s">
        <v>111</v>
      </c>
      <c r="M8" s="158" t="s">
        <v>112</v>
      </c>
      <c r="Q8" s="159" t="s">
        <v>3</v>
      </c>
      <c r="R8" s="160" t="s">
        <v>4</v>
      </c>
      <c r="S8" s="160" t="s">
        <v>5</v>
      </c>
      <c r="T8" s="160" t="s">
        <v>8</v>
      </c>
      <c r="U8" s="160" t="s">
        <v>9</v>
      </c>
      <c r="V8" s="160" t="s">
        <v>10</v>
      </c>
      <c r="W8" s="161" t="s">
        <v>11</v>
      </c>
    </row>
    <row r="9" spans="2:23" ht="15" thickBot="1" x14ac:dyDescent="0.4">
      <c r="B9" s="4" t="s">
        <v>3</v>
      </c>
      <c r="C9" s="4" t="s">
        <v>4</v>
      </c>
      <c r="D9" s="4" t="s">
        <v>5</v>
      </c>
      <c r="E9" s="4"/>
      <c r="F9" s="4"/>
      <c r="G9" s="4"/>
      <c r="H9" s="5" t="s">
        <v>113</v>
      </c>
      <c r="J9" s="162"/>
      <c r="K9" s="163">
        <v>1.6</v>
      </c>
      <c r="L9" s="164">
        <v>0.9</v>
      </c>
      <c r="M9" s="164">
        <v>2.2000000000000002</v>
      </c>
      <c r="Q9" s="165"/>
      <c r="R9" s="166"/>
      <c r="S9" s="167"/>
      <c r="T9" s="168"/>
      <c r="U9" s="169"/>
      <c r="V9" s="170"/>
      <c r="W9" s="171"/>
    </row>
    <row r="10" spans="2:23" ht="15" thickBot="1" x14ac:dyDescent="0.4">
      <c r="B10" s="8"/>
      <c r="C10" s="8"/>
      <c r="D10" s="15"/>
      <c r="E10" s="10" t="s">
        <v>114</v>
      </c>
      <c r="F10" s="17"/>
      <c r="G10" s="12"/>
      <c r="H10" s="13"/>
      <c r="J10" s="162"/>
      <c r="K10" s="162"/>
      <c r="L10" s="172" t="s">
        <v>115</v>
      </c>
      <c r="M10" s="72">
        <f>K9*L9*M9</f>
        <v>3.1680000000000006</v>
      </c>
      <c r="Q10" s="173">
        <v>1</v>
      </c>
      <c r="R10" s="174" t="s">
        <v>14</v>
      </c>
      <c r="S10" s="175" t="s">
        <v>15</v>
      </c>
      <c r="T10" s="176"/>
      <c r="U10" s="177"/>
      <c r="V10" s="178"/>
      <c r="W10" s="179">
        <f>SUM(W11:W11)</f>
        <v>17.515999999999998</v>
      </c>
    </row>
    <row r="11" spans="2:23" ht="15" thickBot="1" x14ac:dyDescent="0.4">
      <c r="B11" s="36">
        <v>1</v>
      </c>
      <c r="C11" s="19" t="s">
        <v>14</v>
      </c>
      <c r="D11" s="20" t="s">
        <v>15</v>
      </c>
      <c r="E11" s="21"/>
      <c r="F11" s="28"/>
      <c r="G11" s="23"/>
      <c r="H11" s="24">
        <f>SUM(H12:H14)</f>
        <v>32.200817505422222</v>
      </c>
      <c r="J11" s="180"/>
      <c r="K11" s="181"/>
      <c r="L11" s="181"/>
      <c r="M11" s="182"/>
      <c r="N11" s="183"/>
      <c r="O11" s="183"/>
      <c r="P11" s="183"/>
      <c r="Q11" s="184">
        <v>2</v>
      </c>
      <c r="R11" s="166" t="s">
        <v>18</v>
      </c>
      <c r="S11" s="93" t="s">
        <v>116</v>
      </c>
      <c r="T11" s="166" t="s">
        <v>22</v>
      </c>
      <c r="U11" s="185">
        <v>4</v>
      </c>
      <c r="V11" s="186">
        <v>4.3789999999999996</v>
      </c>
      <c r="W11" s="187">
        <f>V11*U11</f>
        <v>17.515999999999998</v>
      </c>
    </row>
    <row r="12" spans="2:23" ht="15" thickBot="1" x14ac:dyDescent="0.4">
      <c r="B12" s="29">
        <v>2</v>
      </c>
      <c r="C12" s="8" t="s">
        <v>18</v>
      </c>
      <c r="D12" s="30" t="s">
        <v>117</v>
      </c>
      <c r="E12" s="8"/>
      <c r="F12" s="68"/>
      <c r="G12" s="35">
        <v>1</v>
      </c>
      <c r="H12" s="33">
        <f>W21*G12</f>
        <v>27.579681505422219</v>
      </c>
      <c r="J12" s="83" t="s">
        <v>118</v>
      </c>
      <c r="K12" s="146"/>
      <c r="L12" s="146"/>
      <c r="M12" s="85" t="s">
        <v>8</v>
      </c>
      <c r="N12" s="183"/>
      <c r="O12" s="183"/>
      <c r="P12" s="183"/>
      <c r="Q12" s="173">
        <v>3</v>
      </c>
      <c r="R12" s="312" t="s">
        <v>23</v>
      </c>
      <c r="S12" s="188" t="s">
        <v>26</v>
      </c>
      <c r="T12" s="189"/>
      <c r="U12" s="190"/>
      <c r="V12" s="191"/>
      <c r="W12" s="192">
        <f>SUM(W13:W15)</f>
        <v>2.88</v>
      </c>
    </row>
    <row r="13" spans="2:23" x14ac:dyDescent="0.35">
      <c r="B13" s="67">
        <v>3</v>
      </c>
      <c r="C13" s="8" t="s">
        <v>119</v>
      </c>
      <c r="D13" s="30" t="s">
        <v>120</v>
      </c>
      <c r="E13" s="8"/>
      <c r="F13" s="8"/>
      <c r="G13" s="193"/>
      <c r="H13" s="68">
        <f>W34</f>
        <v>4.6211359999999999</v>
      </c>
      <c r="J13" s="131" t="s">
        <v>121</v>
      </c>
      <c r="K13" s="70"/>
      <c r="L13" s="194">
        <v>3</v>
      </c>
      <c r="M13" s="195" t="s">
        <v>122</v>
      </c>
      <c r="N13" s="183"/>
      <c r="O13" s="183"/>
      <c r="P13" s="183"/>
      <c r="Q13" s="196">
        <v>4</v>
      </c>
      <c r="R13" s="92" t="s">
        <v>27</v>
      </c>
      <c r="S13" s="197" t="s">
        <v>30</v>
      </c>
      <c r="T13" s="65" t="s">
        <v>22</v>
      </c>
      <c r="U13" s="198">
        <v>4</v>
      </c>
      <c r="V13" s="199">
        <v>0.72</v>
      </c>
      <c r="W13" s="200">
        <f>U13*V13</f>
        <v>2.88</v>
      </c>
    </row>
    <row r="14" spans="2:23" x14ac:dyDescent="0.35">
      <c r="B14" s="67">
        <v>4</v>
      </c>
      <c r="C14" s="48" t="s">
        <v>123</v>
      </c>
      <c r="D14" s="30"/>
      <c r="E14" s="8"/>
      <c r="F14" s="68"/>
      <c r="G14" s="193"/>
      <c r="H14" s="201"/>
      <c r="J14" s="131" t="s">
        <v>124</v>
      </c>
      <c r="K14" s="70"/>
      <c r="L14" s="202">
        <v>1.2</v>
      </c>
      <c r="M14" s="71" t="s">
        <v>125</v>
      </c>
      <c r="N14" s="183"/>
      <c r="O14" s="183"/>
      <c r="P14" s="183"/>
      <c r="Q14" s="203">
        <v>5</v>
      </c>
      <c r="R14" s="48" t="s">
        <v>34</v>
      </c>
      <c r="S14" s="61"/>
      <c r="T14" s="61"/>
      <c r="U14" s="62"/>
      <c r="V14" s="62"/>
      <c r="W14" s="204"/>
    </row>
    <row r="15" spans="2:23" ht="15" thickBot="1" x14ac:dyDescent="0.4">
      <c r="B15" s="36">
        <v>5</v>
      </c>
      <c r="C15" s="54" t="s">
        <v>23</v>
      </c>
      <c r="D15" s="205" t="s">
        <v>126</v>
      </c>
      <c r="E15" s="38"/>
      <c r="F15" s="45"/>
      <c r="G15" s="57"/>
      <c r="H15" s="95">
        <f>SUM(H16:H18)</f>
        <v>36.85</v>
      </c>
      <c r="J15" s="149" t="s">
        <v>127</v>
      </c>
      <c r="K15" s="117"/>
      <c r="L15" s="59">
        <f>L13*L14</f>
        <v>3.5999999999999996</v>
      </c>
      <c r="M15" s="60" t="s">
        <v>33</v>
      </c>
      <c r="N15" s="183"/>
      <c r="O15" s="183"/>
      <c r="P15" s="183"/>
      <c r="Q15" s="206">
        <v>6</v>
      </c>
      <c r="R15" s="207" t="s">
        <v>36</v>
      </c>
      <c r="S15" s="208"/>
      <c r="T15" s="209"/>
      <c r="U15" s="210"/>
      <c r="V15" s="211"/>
      <c r="W15" s="212"/>
    </row>
    <row r="16" spans="2:23" ht="15" thickBot="1" x14ac:dyDescent="0.4">
      <c r="B16" s="29">
        <v>6</v>
      </c>
      <c r="C16" s="48" t="s">
        <v>27</v>
      </c>
      <c r="D16" s="49" t="s">
        <v>121</v>
      </c>
      <c r="E16" s="8"/>
      <c r="F16" s="8"/>
      <c r="G16" s="105"/>
      <c r="H16" s="33">
        <f>L15</f>
        <v>3.5999999999999996</v>
      </c>
      <c r="J16" s="131" t="s">
        <v>128</v>
      </c>
      <c r="K16" s="70"/>
      <c r="L16" s="194">
        <v>0.25</v>
      </c>
      <c r="M16" s="195" t="s">
        <v>9</v>
      </c>
      <c r="N16" s="183"/>
      <c r="O16" s="183"/>
      <c r="P16" s="183"/>
      <c r="Q16" s="173">
        <v>7</v>
      </c>
      <c r="R16" s="312" t="s">
        <v>31</v>
      </c>
      <c r="S16" s="188" t="s">
        <v>129</v>
      </c>
      <c r="T16" s="189"/>
      <c r="U16" s="190"/>
      <c r="V16" s="191"/>
      <c r="W16" s="213">
        <f>SUM(W17:W17)</f>
        <v>3.1727111111111107E-3</v>
      </c>
    </row>
    <row r="17" spans="2:24" ht="15" thickBot="1" x14ac:dyDescent="0.4">
      <c r="B17" s="67">
        <v>7</v>
      </c>
      <c r="C17" s="48" t="s">
        <v>34</v>
      </c>
      <c r="D17" s="49" t="s">
        <v>128</v>
      </c>
      <c r="E17" s="8"/>
      <c r="F17" s="8"/>
      <c r="G17" s="105"/>
      <c r="H17" s="33">
        <f>L18</f>
        <v>1.25</v>
      </c>
      <c r="J17" s="131" t="s">
        <v>130</v>
      </c>
      <c r="K17" s="70"/>
      <c r="L17" s="194">
        <v>5</v>
      </c>
      <c r="M17" s="71" t="s">
        <v>131</v>
      </c>
      <c r="N17" s="183"/>
      <c r="O17" s="183"/>
      <c r="P17" s="183"/>
      <c r="Q17" s="214">
        <v>8</v>
      </c>
      <c r="R17" s="215" t="s">
        <v>35</v>
      </c>
      <c r="S17" s="216" t="s">
        <v>46</v>
      </c>
      <c r="T17" s="217" t="s">
        <v>47</v>
      </c>
      <c r="U17" s="218">
        <f>L41</f>
        <v>6.222222222222222E-2</v>
      </c>
      <c r="V17" s="219">
        <f>V11+V13</f>
        <v>5.0989999999999993</v>
      </c>
      <c r="W17" s="220">
        <f>V17*U17/100</f>
        <v>3.1727111111111107E-3</v>
      </c>
    </row>
    <row r="18" spans="2:24" ht="15" thickBot="1" x14ac:dyDescent="0.4">
      <c r="B18" s="67">
        <v>8</v>
      </c>
      <c r="C18" s="48" t="s">
        <v>36</v>
      </c>
      <c r="D18" s="49" t="s">
        <v>132</v>
      </c>
      <c r="E18" s="8"/>
      <c r="F18" s="8"/>
      <c r="G18" s="193"/>
      <c r="H18" s="68">
        <f>L21</f>
        <v>32</v>
      </c>
      <c r="J18" s="131" t="s">
        <v>127</v>
      </c>
      <c r="K18" s="70"/>
      <c r="L18" s="41">
        <f>L16*L17</f>
        <v>1.25</v>
      </c>
      <c r="M18" s="26" t="s">
        <v>33</v>
      </c>
      <c r="N18" s="183"/>
      <c r="O18" s="183"/>
      <c r="P18" s="183"/>
      <c r="Q18" s="173">
        <v>9</v>
      </c>
      <c r="R18" s="174" t="s">
        <v>42</v>
      </c>
      <c r="S18" s="188" t="s">
        <v>195</v>
      </c>
      <c r="T18" s="221"/>
      <c r="U18" s="190"/>
      <c r="V18" s="178"/>
      <c r="W18" s="179">
        <f>W10+W12+W16</f>
        <v>20.39917271111111</v>
      </c>
    </row>
    <row r="19" spans="2:24" ht="15" thickBot="1" x14ac:dyDescent="0.4">
      <c r="B19" s="67">
        <v>9</v>
      </c>
      <c r="C19" s="48" t="s">
        <v>133</v>
      </c>
      <c r="D19" s="222"/>
      <c r="E19" s="61"/>
      <c r="F19" s="61"/>
      <c r="G19" s="61"/>
      <c r="H19" s="33"/>
      <c r="J19" s="223" t="s">
        <v>134</v>
      </c>
      <c r="K19" s="224"/>
      <c r="L19" s="225">
        <v>1</v>
      </c>
      <c r="M19" s="226" t="s">
        <v>135</v>
      </c>
      <c r="N19" s="183"/>
      <c r="O19" s="183"/>
      <c r="P19" s="183"/>
      <c r="Q19" s="173">
        <v>10</v>
      </c>
      <c r="R19" s="174" t="s">
        <v>52</v>
      </c>
      <c r="S19" s="188" t="s">
        <v>57</v>
      </c>
      <c r="T19" s="221">
        <v>0.35199999999999998</v>
      </c>
      <c r="U19" s="190"/>
      <c r="V19" s="178"/>
      <c r="W19" s="179">
        <f>W20</f>
        <v>7.1805087943111099</v>
      </c>
    </row>
    <row r="20" spans="2:24" ht="15" thickBot="1" x14ac:dyDescent="0.4">
      <c r="B20" s="29">
        <v>10</v>
      </c>
      <c r="C20" s="48" t="s">
        <v>137</v>
      </c>
      <c r="D20" s="222"/>
      <c r="E20" s="61"/>
      <c r="F20" s="61"/>
      <c r="G20" s="61"/>
      <c r="H20" s="33"/>
      <c r="J20" s="131" t="s">
        <v>130</v>
      </c>
      <c r="K20" s="70"/>
      <c r="L20" s="194">
        <v>32</v>
      </c>
      <c r="M20" s="71" t="s">
        <v>138</v>
      </c>
      <c r="N20" s="183"/>
      <c r="O20" s="183"/>
      <c r="P20" s="183"/>
      <c r="Q20" s="184">
        <v>11</v>
      </c>
      <c r="R20" s="227" t="s">
        <v>155</v>
      </c>
      <c r="S20" s="93" t="s">
        <v>136</v>
      </c>
      <c r="T20" s="228">
        <v>0.35199999999999998</v>
      </c>
      <c r="U20" s="166"/>
      <c r="V20" s="229"/>
      <c r="W20" s="187">
        <f>T20*(W10+W12+W16)</f>
        <v>7.1805087943111099</v>
      </c>
    </row>
    <row r="21" spans="2:24" ht="15" thickBot="1" x14ac:dyDescent="0.4">
      <c r="B21" s="36">
        <v>11</v>
      </c>
      <c r="C21" s="54" t="s">
        <v>31</v>
      </c>
      <c r="D21" s="232" t="s">
        <v>139</v>
      </c>
      <c r="E21" s="40"/>
      <c r="F21" s="45"/>
      <c r="G21" s="40"/>
      <c r="H21" s="58">
        <f>SUM(H22:H25)</f>
        <v>2.8</v>
      </c>
      <c r="J21" s="131" t="s">
        <v>127</v>
      </c>
      <c r="K21" s="70"/>
      <c r="L21" s="41">
        <f>L19*L20</f>
        <v>32</v>
      </c>
      <c r="M21" s="26" t="s">
        <v>33</v>
      </c>
      <c r="N21" s="183"/>
      <c r="O21" s="183"/>
      <c r="P21" s="183"/>
      <c r="Q21" s="173">
        <v>12</v>
      </c>
      <c r="R21" s="174" t="s">
        <v>54</v>
      </c>
      <c r="S21" s="175" t="s">
        <v>66</v>
      </c>
      <c r="T21" s="176" t="s">
        <v>33</v>
      </c>
      <c r="U21" s="177"/>
      <c r="V21" s="231"/>
      <c r="W21" s="179">
        <f>W10++W12+W19+W16</f>
        <v>27.579681505422219</v>
      </c>
    </row>
    <row r="22" spans="2:24" ht="15" thickBot="1" x14ac:dyDescent="0.4">
      <c r="B22" s="67">
        <v>12</v>
      </c>
      <c r="C22" s="51" t="s">
        <v>35</v>
      </c>
      <c r="D22" s="233" t="s">
        <v>140</v>
      </c>
      <c r="E22" s="65"/>
      <c r="F22" s="65"/>
      <c r="G22" s="234"/>
      <c r="H22" s="33">
        <f>L26</f>
        <v>0.8</v>
      </c>
      <c r="J22" s="83" t="s">
        <v>141</v>
      </c>
      <c r="K22" s="84"/>
      <c r="L22" s="84"/>
      <c r="M22" s="85" t="s">
        <v>8</v>
      </c>
      <c r="N22" s="183"/>
      <c r="O22" s="183"/>
      <c r="P22" s="183"/>
    </row>
    <row r="23" spans="2:24" ht="16.5" customHeight="1" thickBot="1" x14ac:dyDescent="0.4">
      <c r="B23" s="67">
        <v>13</v>
      </c>
      <c r="C23" s="48" t="s">
        <v>37</v>
      </c>
      <c r="D23" s="233" t="s">
        <v>142</v>
      </c>
      <c r="E23" s="8"/>
      <c r="F23" s="8"/>
      <c r="G23" s="105"/>
      <c r="H23" s="68">
        <f>L29</f>
        <v>2</v>
      </c>
      <c r="J23" s="116" t="s">
        <v>143</v>
      </c>
      <c r="K23" s="117"/>
      <c r="L23" s="235">
        <v>100</v>
      </c>
      <c r="M23" s="60" t="s">
        <v>144</v>
      </c>
      <c r="N23" s="183"/>
      <c r="O23" s="183"/>
      <c r="P23" s="183"/>
      <c r="Q23" s="159" t="s">
        <v>3</v>
      </c>
      <c r="R23" s="160" t="s">
        <v>4</v>
      </c>
      <c r="S23" s="160" t="s">
        <v>5</v>
      </c>
      <c r="T23" s="160" t="s">
        <v>8</v>
      </c>
      <c r="U23" s="160" t="s">
        <v>9</v>
      </c>
      <c r="V23" s="160" t="s">
        <v>10</v>
      </c>
      <c r="W23" s="161" t="s">
        <v>11</v>
      </c>
    </row>
    <row r="24" spans="2:24" ht="15" thickBot="1" x14ac:dyDescent="0.4">
      <c r="B24" s="29">
        <v>14</v>
      </c>
      <c r="C24" s="48" t="s">
        <v>145</v>
      </c>
      <c r="D24" s="49"/>
      <c r="E24" s="8"/>
      <c r="F24" s="8"/>
      <c r="G24" s="105"/>
      <c r="H24" s="68"/>
      <c r="J24" s="83" t="s">
        <v>140</v>
      </c>
      <c r="K24" s="84"/>
      <c r="L24" s="84"/>
      <c r="M24" s="85" t="s">
        <v>7</v>
      </c>
      <c r="N24" s="183"/>
      <c r="O24" s="183"/>
      <c r="P24" s="183"/>
      <c r="Q24" s="165"/>
      <c r="R24" s="166"/>
      <c r="S24" s="167"/>
      <c r="T24" s="168"/>
      <c r="U24" s="169"/>
      <c r="V24" s="170"/>
      <c r="W24" s="171"/>
      <c r="X24" s="183"/>
    </row>
    <row r="25" spans="2:24" ht="15" thickBot="1" x14ac:dyDescent="0.4">
      <c r="B25" s="67">
        <v>15</v>
      </c>
      <c r="C25" s="48" t="s">
        <v>146</v>
      </c>
      <c r="D25" s="49"/>
      <c r="E25" s="8"/>
      <c r="F25" s="8"/>
      <c r="G25" s="105"/>
      <c r="H25" s="68"/>
      <c r="J25" s="69" t="s">
        <v>147</v>
      </c>
      <c r="K25" s="70"/>
      <c r="L25" s="25">
        <v>80</v>
      </c>
      <c r="M25" s="71" t="s">
        <v>82</v>
      </c>
      <c r="N25" s="183"/>
      <c r="O25" s="183"/>
      <c r="P25" s="183"/>
      <c r="Q25" s="173">
        <v>1</v>
      </c>
      <c r="R25" s="174" t="s">
        <v>14</v>
      </c>
      <c r="S25" s="175" t="s">
        <v>15</v>
      </c>
      <c r="T25" s="176"/>
      <c r="U25" s="177"/>
      <c r="V25" s="178"/>
      <c r="W25" s="179">
        <f>SUM(W26:W26)</f>
        <v>2.5230000000000001</v>
      </c>
    </row>
    <row r="26" spans="2:24" ht="15" thickBot="1" x14ac:dyDescent="0.4">
      <c r="B26" s="36">
        <v>16</v>
      </c>
      <c r="C26" s="54" t="s">
        <v>42</v>
      </c>
      <c r="D26" s="55" t="s">
        <v>149</v>
      </c>
      <c r="E26" s="38"/>
      <c r="F26" s="56"/>
      <c r="G26" s="57"/>
      <c r="H26" s="91">
        <v>10</v>
      </c>
      <c r="J26" s="69" t="s">
        <v>150</v>
      </c>
      <c r="K26" s="70"/>
      <c r="L26" s="41">
        <f>L25/L23</f>
        <v>0.8</v>
      </c>
      <c r="M26" s="71" t="s">
        <v>151</v>
      </c>
      <c r="Q26" s="184">
        <v>2</v>
      </c>
      <c r="R26" s="166" t="s">
        <v>18</v>
      </c>
      <c r="S26" s="93" t="s">
        <v>148</v>
      </c>
      <c r="T26" s="166" t="s">
        <v>22</v>
      </c>
      <c r="U26" s="185">
        <v>0.5</v>
      </c>
      <c r="V26" s="186">
        <v>5.0460000000000003</v>
      </c>
      <c r="W26" s="187">
        <f>V26*U26</f>
        <v>2.5230000000000001</v>
      </c>
    </row>
    <row r="27" spans="2:24" ht="14.5" customHeight="1" thickBot="1" x14ac:dyDescent="0.4">
      <c r="B27" s="36">
        <v>17</v>
      </c>
      <c r="C27" s="54" t="s">
        <v>52</v>
      </c>
      <c r="D27" s="55" t="s">
        <v>152</v>
      </c>
      <c r="E27" s="38"/>
      <c r="F27" s="56"/>
      <c r="G27" s="57"/>
      <c r="H27" s="77">
        <f>SUM(H28:H30)</f>
        <v>3.6572575906666662</v>
      </c>
      <c r="J27" s="322" t="s">
        <v>153</v>
      </c>
      <c r="K27" s="323"/>
      <c r="L27" s="323"/>
      <c r="M27" s="85" t="s">
        <v>7</v>
      </c>
      <c r="Q27" s="173">
        <v>3</v>
      </c>
      <c r="R27" s="312" t="s">
        <v>23</v>
      </c>
      <c r="S27" s="188" t="s">
        <v>26</v>
      </c>
      <c r="T27" s="189"/>
      <c r="U27" s="190"/>
      <c r="V27" s="191"/>
      <c r="W27" s="192">
        <f>SUM(W28:W30)</f>
        <v>0.89500000000000002</v>
      </c>
    </row>
    <row r="28" spans="2:24" ht="14.5" customHeight="1" x14ac:dyDescent="0.35">
      <c r="B28" s="29">
        <v>18</v>
      </c>
      <c r="C28" s="48" t="s">
        <v>155</v>
      </c>
      <c r="D28" s="49" t="s">
        <v>156</v>
      </c>
      <c r="E28" s="8"/>
      <c r="F28" s="239">
        <v>1.4999999999999999E-2</v>
      </c>
      <c r="G28" s="105"/>
      <c r="H28" s="68">
        <f>F28*(W18+W31)</f>
        <v>0.35725759066666662</v>
      </c>
      <c r="J28" s="69" t="s">
        <v>157</v>
      </c>
      <c r="K28" s="70"/>
      <c r="L28" s="25">
        <v>200</v>
      </c>
      <c r="M28" s="71" t="s">
        <v>82</v>
      </c>
      <c r="Q28" s="196">
        <v>4</v>
      </c>
      <c r="R28" s="92" t="s">
        <v>27</v>
      </c>
      <c r="S28" s="236" t="s">
        <v>154</v>
      </c>
      <c r="T28" s="94" t="s">
        <v>22</v>
      </c>
      <c r="U28" s="237">
        <f>U26</f>
        <v>0.5</v>
      </c>
      <c r="V28" s="238">
        <v>1.79</v>
      </c>
      <c r="W28" s="187">
        <f>U28*V28</f>
        <v>0.89500000000000002</v>
      </c>
    </row>
    <row r="29" spans="2:24" ht="15" thickBot="1" x14ac:dyDescent="0.4">
      <c r="B29" s="67">
        <v>19</v>
      </c>
      <c r="C29" s="92" t="s">
        <v>158</v>
      </c>
      <c r="D29" s="49" t="s">
        <v>159</v>
      </c>
      <c r="E29" s="8"/>
      <c r="F29" s="311">
        <v>3.3</v>
      </c>
      <c r="G29" s="105"/>
      <c r="H29" s="68">
        <f>F29</f>
        <v>3.3</v>
      </c>
      <c r="J29" s="69" t="s">
        <v>150</v>
      </c>
      <c r="K29" s="70"/>
      <c r="L29" s="41">
        <f>L28/L23</f>
        <v>2</v>
      </c>
      <c r="M29" s="71" t="s">
        <v>151</v>
      </c>
      <c r="Q29" s="203">
        <v>5</v>
      </c>
      <c r="R29" s="48" t="s">
        <v>34</v>
      </c>
      <c r="S29" s="30"/>
      <c r="T29" s="8"/>
      <c r="U29" s="34"/>
      <c r="V29" s="52"/>
      <c r="W29" s="240"/>
    </row>
    <row r="30" spans="2:24" ht="14.5" customHeight="1" thickBot="1" x14ac:dyDescent="0.4">
      <c r="B30" s="67">
        <v>20</v>
      </c>
      <c r="C30" s="92" t="s">
        <v>160</v>
      </c>
      <c r="D30" s="49" t="s">
        <v>192</v>
      </c>
      <c r="E30" s="8"/>
      <c r="F30" s="34">
        <v>0</v>
      </c>
      <c r="G30" s="105"/>
      <c r="H30" s="68">
        <f>F30</f>
        <v>0</v>
      </c>
      <c r="J30" s="83" t="s">
        <v>59</v>
      </c>
      <c r="K30" s="146"/>
      <c r="L30" s="146"/>
      <c r="M30" s="85" t="s">
        <v>7</v>
      </c>
      <c r="Q30" s="203">
        <v>6</v>
      </c>
      <c r="R30" s="48" t="s">
        <v>36</v>
      </c>
      <c r="S30" s="30"/>
      <c r="T30" s="8"/>
      <c r="U30" s="34"/>
      <c r="V30" s="52"/>
      <c r="W30" s="200"/>
    </row>
    <row r="31" spans="2:24" ht="14.5" customHeight="1" thickBot="1" x14ac:dyDescent="0.4">
      <c r="B31" s="36">
        <v>21</v>
      </c>
      <c r="C31" s="54" t="s">
        <v>54</v>
      </c>
      <c r="D31" s="55" t="s">
        <v>55</v>
      </c>
      <c r="E31" s="38"/>
      <c r="F31" s="56"/>
      <c r="G31" s="57"/>
      <c r="H31" s="95">
        <f>H15+H11+H26+H21+H27</f>
        <v>85.508075096088888</v>
      </c>
      <c r="J31" s="317" t="s">
        <v>88</v>
      </c>
      <c r="K31" s="318"/>
      <c r="L31" s="135">
        <v>10000</v>
      </c>
      <c r="M31" s="26" t="s">
        <v>33</v>
      </c>
      <c r="Q31" s="173">
        <v>7</v>
      </c>
      <c r="R31" s="174" t="s">
        <v>31</v>
      </c>
      <c r="S31" s="188" t="s">
        <v>195</v>
      </c>
      <c r="T31" s="221"/>
      <c r="U31" s="190"/>
      <c r="V31" s="178"/>
      <c r="W31" s="179">
        <f>W25+W27</f>
        <v>3.4180000000000001</v>
      </c>
    </row>
    <row r="32" spans="2:24" ht="15.65" customHeight="1" thickBot="1" x14ac:dyDescent="0.4">
      <c r="B32" s="36">
        <v>22</v>
      </c>
      <c r="C32" s="98" t="s">
        <v>58</v>
      </c>
      <c r="D32" s="99" t="s">
        <v>59</v>
      </c>
      <c r="E32" s="100"/>
      <c r="F32" s="44">
        <f>L33</f>
        <v>8.3333333333333329E-2</v>
      </c>
      <c r="G32" s="40"/>
      <c r="H32" s="102">
        <f>H31*F32</f>
        <v>7.125672924674074</v>
      </c>
      <c r="J32" s="317" t="s">
        <v>91</v>
      </c>
      <c r="K32" s="318"/>
      <c r="L32" s="25">
        <v>120000</v>
      </c>
      <c r="M32" s="26" t="s">
        <v>33</v>
      </c>
      <c r="Q32" s="173">
        <v>8</v>
      </c>
      <c r="R32" s="174" t="s">
        <v>42</v>
      </c>
      <c r="S32" s="188" t="s">
        <v>57</v>
      </c>
      <c r="T32" s="221">
        <v>0.35199999999999998</v>
      </c>
      <c r="U32" s="190"/>
      <c r="V32" s="178"/>
      <c r="W32" s="179">
        <f>T32*(W25+W27)</f>
        <v>1.203136</v>
      </c>
    </row>
    <row r="33" spans="2:23" ht="15" thickBot="1" x14ac:dyDescent="0.4">
      <c r="B33" s="36">
        <v>23</v>
      </c>
      <c r="C33" s="19" t="s">
        <v>62</v>
      </c>
      <c r="D33" s="99" t="s">
        <v>63</v>
      </c>
      <c r="E33" s="21"/>
      <c r="F33" s="106"/>
      <c r="G33" s="23"/>
      <c r="H33" s="107">
        <f>H31+H32</f>
        <v>92.633748020762965</v>
      </c>
      <c r="J33" s="116" t="s">
        <v>59</v>
      </c>
      <c r="K33" s="141"/>
      <c r="L33" s="142">
        <f>L31/L32</f>
        <v>8.3333333333333329E-2</v>
      </c>
      <c r="M33" s="60" t="s">
        <v>33</v>
      </c>
      <c r="Q33" s="184">
        <v>9</v>
      </c>
      <c r="R33" s="227" t="s">
        <v>48</v>
      </c>
      <c r="S33" s="93" t="s">
        <v>61</v>
      </c>
      <c r="T33" s="228">
        <v>0.35199999999999998</v>
      </c>
      <c r="U33" s="166"/>
      <c r="V33" s="229"/>
      <c r="W33" s="187">
        <f>T33*(W25+W27)</f>
        <v>1.203136</v>
      </c>
    </row>
    <row r="34" spans="2:23" ht="15" thickBot="1" x14ac:dyDescent="0.4">
      <c r="B34" s="36">
        <v>24</v>
      </c>
      <c r="C34" s="108" t="s">
        <v>67</v>
      </c>
      <c r="D34" s="20" t="s">
        <v>68</v>
      </c>
      <c r="E34" s="39"/>
      <c r="F34" s="109"/>
      <c r="G34" s="39"/>
      <c r="H34" s="110">
        <f>SUM(H35:H37)</f>
        <v>5.4036353012111729</v>
      </c>
      <c r="J34" s="83" t="s">
        <v>97</v>
      </c>
      <c r="K34" s="146"/>
      <c r="L34" s="146"/>
      <c r="M34" s="85" t="s">
        <v>7</v>
      </c>
      <c r="Q34" s="173">
        <v>10</v>
      </c>
      <c r="R34" s="174" t="s">
        <v>52</v>
      </c>
      <c r="S34" s="175" t="s">
        <v>66</v>
      </c>
      <c r="T34" s="176" t="s">
        <v>33</v>
      </c>
      <c r="U34" s="177"/>
      <c r="V34" s="178"/>
      <c r="W34" s="179">
        <f>W25+W27+W32</f>
        <v>4.6211359999999999</v>
      </c>
    </row>
    <row r="35" spans="2:23" ht="14.5" customHeight="1" x14ac:dyDescent="0.35">
      <c r="B35" s="29">
        <v>25</v>
      </c>
      <c r="C35" s="48" t="s">
        <v>70</v>
      </c>
      <c r="D35" s="30" t="s">
        <v>71</v>
      </c>
      <c r="E35" s="8"/>
      <c r="F35" s="111"/>
      <c r="G35" s="112"/>
      <c r="H35" s="113" t="s">
        <v>72</v>
      </c>
      <c r="J35" s="317" t="s">
        <v>99</v>
      </c>
      <c r="K35" s="318"/>
      <c r="L35" s="135">
        <v>7000</v>
      </c>
      <c r="M35" s="26" t="s">
        <v>33</v>
      </c>
      <c r="Q35" s="182"/>
      <c r="R35" s="182"/>
      <c r="S35" s="182"/>
      <c r="T35" s="182"/>
      <c r="U35" s="182"/>
      <c r="V35" s="182"/>
      <c r="W35" s="182"/>
    </row>
    <row r="36" spans="2:23" ht="14.5" customHeight="1" x14ac:dyDescent="0.35">
      <c r="B36" s="29">
        <v>26</v>
      </c>
      <c r="C36" s="48" t="s">
        <v>74</v>
      </c>
      <c r="D36" s="30" t="s">
        <v>75</v>
      </c>
      <c r="E36" s="8"/>
      <c r="F36" s="111"/>
      <c r="G36" s="115"/>
      <c r="H36" s="113" t="s">
        <v>72</v>
      </c>
      <c r="J36" s="317" t="s">
        <v>91</v>
      </c>
      <c r="K36" s="318"/>
      <c r="L36" s="25">
        <v>120000</v>
      </c>
      <c r="M36" s="26" t="s">
        <v>33</v>
      </c>
      <c r="Q36" s="241"/>
      <c r="R36" s="241"/>
      <c r="S36" s="242"/>
      <c r="T36" s="241"/>
      <c r="U36" s="241"/>
      <c r="V36" s="243"/>
      <c r="W36" s="244"/>
    </row>
    <row r="37" spans="2:23" ht="15" thickBot="1" x14ac:dyDescent="0.4">
      <c r="B37" s="67">
        <v>27</v>
      </c>
      <c r="C37" s="48" t="s">
        <v>77</v>
      </c>
      <c r="D37" s="30" t="s">
        <v>78</v>
      </c>
      <c r="E37" s="8"/>
      <c r="F37" s="44">
        <f>L37</f>
        <v>5.8333333333333334E-2</v>
      </c>
      <c r="G37" s="112"/>
      <c r="H37" s="113">
        <f>H33*F37</f>
        <v>5.4036353012111729</v>
      </c>
      <c r="J37" s="116" t="s">
        <v>97</v>
      </c>
      <c r="K37" s="141"/>
      <c r="L37" s="142">
        <f>L35/L36</f>
        <v>5.8333333333333334E-2</v>
      </c>
      <c r="M37" s="60" t="s">
        <v>33</v>
      </c>
      <c r="Q37" s="245"/>
      <c r="R37" s="246"/>
      <c r="S37" s="247"/>
      <c r="T37" s="248"/>
      <c r="U37" s="241"/>
      <c r="V37" s="248"/>
      <c r="W37" s="249"/>
    </row>
    <row r="38" spans="2:23" x14ac:dyDescent="0.35">
      <c r="B38" s="36">
        <v>28</v>
      </c>
      <c r="C38" s="19" t="s">
        <v>80</v>
      </c>
      <c r="D38" s="20" t="s">
        <v>161</v>
      </c>
      <c r="E38" s="100"/>
      <c r="F38" s="39"/>
      <c r="G38" s="40"/>
      <c r="H38" s="24">
        <f>H33+H34</f>
        <v>98.037383321974133</v>
      </c>
      <c r="J38" s="83" t="s">
        <v>102</v>
      </c>
      <c r="K38" s="146"/>
      <c r="L38" s="146"/>
      <c r="M38" s="85" t="s">
        <v>7</v>
      </c>
      <c r="Q38" s="245"/>
      <c r="R38" s="241"/>
      <c r="S38" s="250"/>
      <c r="T38" s="241"/>
      <c r="U38" s="241"/>
      <c r="V38" s="251"/>
      <c r="W38" s="252"/>
    </row>
    <row r="39" spans="2:23" ht="21" customHeight="1" x14ac:dyDescent="0.35">
      <c r="J39" s="317" t="s">
        <v>103</v>
      </c>
      <c r="K39" s="318"/>
      <c r="L39" s="135">
        <v>2800</v>
      </c>
      <c r="M39" s="26" t="s">
        <v>33</v>
      </c>
      <c r="Q39" s="253"/>
      <c r="R39" s="254"/>
      <c r="S39" s="255"/>
      <c r="T39" s="256"/>
      <c r="U39" s="241"/>
      <c r="V39" s="257"/>
      <c r="W39" s="258"/>
    </row>
    <row r="40" spans="2:23" ht="14.5" customHeight="1" x14ac:dyDescent="0.35">
      <c r="B40" s="126" t="s">
        <v>179</v>
      </c>
      <c r="C40" s="127"/>
      <c r="D40" s="127"/>
      <c r="E40" s="128"/>
      <c r="F40" s="128"/>
      <c r="G40" s="128"/>
      <c r="H40" s="129"/>
      <c r="J40" s="317" t="s">
        <v>104</v>
      </c>
      <c r="K40" s="318"/>
      <c r="L40" s="25">
        <v>45000</v>
      </c>
      <c r="M40" s="26" t="s">
        <v>33</v>
      </c>
      <c r="Q40" s="245"/>
      <c r="R40" s="254"/>
      <c r="S40" s="250"/>
      <c r="T40" s="241"/>
      <c r="U40" s="241"/>
      <c r="V40" s="257"/>
      <c r="W40" s="252"/>
    </row>
    <row r="41" spans="2:23" ht="15" thickBot="1" x14ac:dyDescent="0.4">
      <c r="B41" s="67">
        <v>29</v>
      </c>
      <c r="C41" s="132" t="s">
        <v>86</v>
      </c>
      <c r="D41" s="133" t="s">
        <v>87</v>
      </c>
      <c r="E41" s="17"/>
      <c r="F41" s="17"/>
      <c r="G41" s="259">
        <v>0.1</v>
      </c>
      <c r="H41" s="68">
        <f>H38*G41</f>
        <v>9.8037383321974136</v>
      </c>
      <c r="J41" s="116" t="s">
        <v>162</v>
      </c>
      <c r="K41" s="141"/>
      <c r="L41" s="142">
        <f>L39/L40</f>
        <v>6.222222222222222E-2</v>
      </c>
      <c r="M41" s="60" t="s">
        <v>33</v>
      </c>
      <c r="Q41" s="245"/>
      <c r="R41" s="254"/>
      <c r="S41" s="250"/>
      <c r="T41" s="241"/>
      <c r="U41" s="241"/>
      <c r="V41" s="257"/>
      <c r="W41" s="252"/>
    </row>
    <row r="42" spans="2:23" x14ac:dyDescent="0.35">
      <c r="B42" s="36">
        <v>30</v>
      </c>
      <c r="C42" s="137">
        <v>12</v>
      </c>
      <c r="D42" s="20" t="s">
        <v>90</v>
      </c>
      <c r="E42" s="100"/>
      <c r="F42" s="39"/>
      <c r="G42" s="138"/>
      <c r="H42" s="72">
        <f>H38+H41</f>
        <v>107.84112165417154</v>
      </c>
      <c r="Q42" s="245"/>
      <c r="R42" s="254"/>
      <c r="S42" s="250"/>
      <c r="T42" s="241"/>
      <c r="U42" s="241"/>
      <c r="V42" s="257"/>
      <c r="W42" s="252"/>
    </row>
    <row r="43" spans="2:23" x14ac:dyDescent="0.35">
      <c r="B43" s="67">
        <v>31</v>
      </c>
      <c r="C43" s="132" t="s">
        <v>93</v>
      </c>
      <c r="D43" s="133" t="s">
        <v>94</v>
      </c>
      <c r="E43" s="17"/>
      <c r="F43" s="139"/>
      <c r="G43" s="260">
        <v>0.2</v>
      </c>
      <c r="H43" s="68">
        <f>H42*G43</f>
        <v>21.568224330834312</v>
      </c>
      <c r="Q43" s="245"/>
      <c r="R43" s="254"/>
      <c r="S43" s="250"/>
      <c r="T43" s="241"/>
      <c r="U43" s="241"/>
      <c r="V43" s="257"/>
      <c r="W43" s="252"/>
    </row>
    <row r="44" spans="2:23" ht="14.5" customHeight="1" x14ac:dyDescent="0.35">
      <c r="B44" s="36">
        <v>32</v>
      </c>
      <c r="C44" s="137">
        <v>14</v>
      </c>
      <c r="D44" s="20" t="s">
        <v>96</v>
      </c>
      <c r="E44" s="39"/>
      <c r="F44" s="143"/>
      <c r="G44" s="144"/>
      <c r="H44" s="145">
        <f>H42+H43</f>
        <v>129.40934598500587</v>
      </c>
      <c r="Q44" s="253"/>
      <c r="R44" s="254"/>
      <c r="S44" s="255"/>
      <c r="T44" s="256"/>
      <c r="U44" s="241"/>
      <c r="V44" s="257"/>
      <c r="W44" s="258"/>
    </row>
    <row r="45" spans="2:23" ht="14.5" customHeight="1" x14ac:dyDescent="0.35">
      <c r="Q45" s="245"/>
      <c r="R45" s="254"/>
      <c r="S45" s="250"/>
      <c r="T45" s="241"/>
      <c r="U45" s="241"/>
      <c r="V45" s="257"/>
      <c r="W45" s="252"/>
    </row>
    <row r="46" spans="2:23" ht="14.5" customHeight="1" x14ac:dyDescent="0.35">
      <c r="B46" s="20" t="s">
        <v>194</v>
      </c>
      <c r="C46" s="261"/>
      <c r="D46" s="261"/>
      <c r="E46" s="262">
        <v>0.15</v>
      </c>
      <c r="F46" s="309" t="s">
        <v>193</v>
      </c>
      <c r="G46" s="261"/>
      <c r="H46" s="263">
        <f>E46*H44</f>
        <v>19.411401897750881</v>
      </c>
      <c r="Q46" s="245"/>
      <c r="R46" s="246"/>
      <c r="S46" s="255"/>
      <c r="T46" s="264"/>
      <c r="U46" s="241"/>
      <c r="V46" s="248"/>
      <c r="W46" s="249"/>
    </row>
    <row r="47" spans="2:23" x14ac:dyDescent="0.35">
      <c r="Q47" s="245"/>
      <c r="R47" s="254"/>
      <c r="S47" s="250"/>
      <c r="T47" s="256"/>
      <c r="U47" s="241"/>
      <c r="V47" s="257"/>
      <c r="W47" s="252"/>
    </row>
    <row r="48" spans="2:23" x14ac:dyDescent="0.35">
      <c r="Q48" s="245"/>
      <c r="R48" s="246"/>
      <c r="S48" s="247"/>
      <c r="T48" s="248"/>
      <c r="U48" s="241"/>
      <c r="V48" s="248"/>
      <c r="W48" s="249"/>
    </row>
    <row r="49" spans="17:23" ht="29.25" customHeight="1" x14ac:dyDescent="0.35"/>
    <row r="50" spans="17:23" ht="22.5" customHeight="1" x14ac:dyDescent="0.35"/>
    <row r="51" spans="17:23" x14ac:dyDescent="0.35">
      <c r="Q51" s="183"/>
      <c r="U51" s="183"/>
      <c r="V51" s="183"/>
      <c r="W51" s="183"/>
    </row>
    <row r="71" spans="2:8" x14ac:dyDescent="0.35">
      <c r="H71" s="169"/>
    </row>
    <row r="72" spans="2:8" x14ac:dyDescent="0.35">
      <c r="H72" s="169"/>
    </row>
    <row r="76" spans="2:8" x14ac:dyDescent="0.35">
      <c r="B76" s="265"/>
    </row>
  </sheetData>
  <mergeCells count="9">
    <mergeCell ref="J36:K36"/>
    <mergeCell ref="J39:K39"/>
    <mergeCell ref="J40:K40"/>
    <mergeCell ref="B7:H7"/>
    <mergeCell ref="B8:H8"/>
    <mergeCell ref="J27:L27"/>
    <mergeCell ref="J31:K31"/>
    <mergeCell ref="J32:K32"/>
    <mergeCell ref="J35:K3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023F-17FE-4C56-A2F9-C2BD4C8E1CA8}">
  <dimension ref="B1:X76"/>
  <sheetViews>
    <sheetView workbookViewId="0">
      <selection activeCell="E3" sqref="E3"/>
    </sheetView>
  </sheetViews>
  <sheetFormatPr defaultRowHeight="14.5" x14ac:dyDescent="0.35"/>
  <cols>
    <col min="1" max="1" width="3.81640625" customWidth="1"/>
    <col min="2" max="2" width="6.453125" customWidth="1"/>
    <col min="3" max="3" width="5.54296875" customWidth="1"/>
    <col min="4" max="4" width="30.81640625" customWidth="1"/>
    <col min="5" max="5" width="9.81640625" customWidth="1"/>
    <col min="6" max="6" width="7.54296875" customWidth="1"/>
    <col min="7" max="7" width="10" customWidth="1"/>
    <col min="8" max="8" width="10.453125" customWidth="1"/>
    <col min="9" max="9" width="4.81640625" customWidth="1"/>
    <col min="10" max="10" width="13.26953125" customWidth="1"/>
    <col min="11" max="11" width="31.1796875" customWidth="1"/>
    <col min="12" max="12" width="11.26953125" customWidth="1"/>
    <col min="13" max="13" width="11.453125" customWidth="1"/>
    <col min="14" max="14" width="9.26953125" customWidth="1"/>
    <col min="15" max="15" width="3.26953125" customWidth="1"/>
    <col min="16" max="16" width="5.7265625" customWidth="1"/>
    <col min="17" max="18" width="5" customWidth="1"/>
    <col min="19" max="19" width="47.81640625" customWidth="1"/>
    <col min="20" max="20" width="6" customWidth="1"/>
    <col min="21" max="21" width="5.7265625" customWidth="1"/>
    <col min="22" max="22" width="5" customWidth="1"/>
    <col min="23" max="23" width="6.54296875" customWidth="1"/>
  </cols>
  <sheetData>
    <row r="1" spans="2:23" x14ac:dyDescent="0.35">
      <c r="B1" s="2" t="s">
        <v>106</v>
      </c>
      <c r="C1" s="2"/>
      <c r="D1" s="2"/>
      <c r="E1" s="2"/>
      <c r="F1" s="2" t="s">
        <v>163</v>
      </c>
      <c r="G1" s="154"/>
      <c r="H1" s="154"/>
      <c r="I1" s="155"/>
      <c r="J1" s="2" t="s">
        <v>106</v>
      </c>
      <c r="K1" s="2"/>
      <c r="L1" s="2"/>
      <c r="M1" s="2" t="s">
        <v>163</v>
      </c>
      <c r="N1" s="154"/>
      <c r="Q1" s="2" t="s">
        <v>106</v>
      </c>
      <c r="R1" s="2"/>
      <c r="S1" s="2"/>
      <c r="T1" s="2" t="s">
        <v>163</v>
      </c>
      <c r="U1" s="154"/>
      <c r="V1" s="2"/>
      <c r="W1" s="2"/>
    </row>
    <row r="3" spans="2:23" x14ac:dyDescent="0.35">
      <c r="B3" s="3" t="s">
        <v>2</v>
      </c>
      <c r="C3" s="3"/>
      <c r="D3" s="3"/>
      <c r="J3" s="3" t="s">
        <v>2</v>
      </c>
      <c r="K3" s="3"/>
      <c r="Q3" s="3" t="s">
        <v>2</v>
      </c>
      <c r="R3" s="3"/>
      <c r="S3" s="3"/>
    </row>
    <row r="5" spans="2:23" x14ac:dyDescent="0.35">
      <c r="C5" s="156"/>
      <c r="D5" s="156"/>
    </row>
    <row r="7" spans="2:23" ht="16" thickBot="1" x14ac:dyDescent="0.4">
      <c r="B7" s="315" t="s">
        <v>108</v>
      </c>
      <c r="C7" s="315"/>
      <c r="D7" s="315"/>
      <c r="E7" s="315"/>
      <c r="F7" s="315"/>
      <c r="G7" s="315"/>
      <c r="H7" s="315"/>
    </row>
    <row r="8" spans="2:23" ht="15" thickBot="1" x14ac:dyDescent="0.4">
      <c r="B8" s="319"/>
      <c r="C8" s="320"/>
      <c r="D8" s="320"/>
      <c r="E8" s="320"/>
      <c r="F8" s="320"/>
      <c r="G8" s="320"/>
      <c r="H8" s="321"/>
      <c r="J8" s="4" t="s">
        <v>109</v>
      </c>
      <c r="K8" s="157" t="s">
        <v>110</v>
      </c>
      <c r="L8" s="158" t="s">
        <v>111</v>
      </c>
      <c r="M8" s="158" t="s">
        <v>112</v>
      </c>
      <c r="Q8" s="159" t="s">
        <v>3</v>
      </c>
      <c r="R8" s="160" t="s">
        <v>4</v>
      </c>
      <c r="S8" s="160" t="s">
        <v>5</v>
      </c>
      <c r="T8" s="160" t="s">
        <v>8</v>
      </c>
      <c r="U8" s="160" t="s">
        <v>9</v>
      </c>
      <c r="V8" s="160" t="s">
        <v>10</v>
      </c>
      <c r="W8" s="161" t="s">
        <v>11</v>
      </c>
    </row>
    <row r="9" spans="2:23" ht="15" thickBot="1" x14ac:dyDescent="0.4">
      <c r="B9" s="4" t="s">
        <v>3</v>
      </c>
      <c r="C9" s="4" t="s">
        <v>4</v>
      </c>
      <c r="D9" s="4" t="s">
        <v>5</v>
      </c>
      <c r="E9" s="4"/>
      <c r="F9" s="4"/>
      <c r="G9" s="4"/>
      <c r="H9" s="5" t="s">
        <v>113</v>
      </c>
      <c r="J9" s="162"/>
      <c r="K9" s="163">
        <v>2.2000000000000002</v>
      </c>
      <c r="L9" s="164">
        <v>0.9</v>
      </c>
      <c r="M9" s="164">
        <v>2.2000000000000002</v>
      </c>
      <c r="Q9" s="165"/>
      <c r="R9" s="166"/>
      <c r="S9" s="167"/>
      <c r="T9" s="168"/>
      <c r="U9" s="169"/>
      <c r="V9" s="170"/>
      <c r="W9" s="171"/>
    </row>
    <row r="10" spans="2:23" ht="15" thickBot="1" x14ac:dyDescent="0.4">
      <c r="B10" s="8"/>
      <c r="C10" s="8"/>
      <c r="D10" s="15"/>
      <c r="E10" s="10" t="s">
        <v>114</v>
      </c>
      <c r="F10" s="17"/>
      <c r="G10" s="12"/>
      <c r="H10" s="13"/>
      <c r="J10" s="162"/>
      <c r="K10" s="162"/>
      <c r="L10" s="172" t="s">
        <v>115</v>
      </c>
      <c r="M10" s="72">
        <f>K9*L9*M9</f>
        <v>4.3560000000000008</v>
      </c>
      <c r="Q10" s="173">
        <v>1</v>
      </c>
      <c r="R10" s="174" t="s">
        <v>14</v>
      </c>
      <c r="S10" s="175" t="s">
        <v>15</v>
      </c>
      <c r="T10" s="176"/>
      <c r="U10" s="177"/>
      <c r="V10" s="178"/>
      <c r="W10" s="179">
        <f>SUM(W11:W11)</f>
        <v>17.515999999999998</v>
      </c>
    </row>
    <row r="11" spans="2:23" ht="15" thickBot="1" x14ac:dyDescent="0.4">
      <c r="B11" s="36">
        <v>1</v>
      </c>
      <c r="C11" s="19" t="s">
        <v>14</v>
      </c>
      <c r="D11" s="20" t="s">
        <v>15</v>
      </c>
      <c r="E11" s="21"/>
      <c r="F11" s="28"/>
      <c r="G11" s="23"/>
      <c r="H11" s="24">
        <f>SUM(H12:H14)</f>
        <v>32.200817505422222</v>
      </c>
      <c r="J11" s="180"/>
      <c r="K11" s="181"/>
      <c r="L11" s="181"/>
      <c r="M11" s="182"/>
      <c r="N11" s="183"/>
      <c r="O11" s="183"/>
      <c r="P11" s="183"/>
      <c r="Q11" s="184">
        <v>2</v>
      </c>
      <c r="R11" s="166" t="s">
        <v>18</v>
      </c>
      <c r="S11" s="93" t="s">
        <v>116</v>
      </c>
      <c r="T11" s="166" t="s">
        <v>22</v>
      </c>
      <c r="U11" s="185">
        <v>4</v>
      </c>
      <c r="V11" s="186">
        <v>4.3789999999999996</v>
      </c>
      <c r="W11" s="187">
        <f>V11*U11</f>
        <v>17.515999999999998</v>
      </c>
    </row>
    <row r="12" spans="2:23" ht="15" thickBot="1" x14ac:dyDescent="0.4">
      <c r="B12" s="29">
        <v>2</v>
      </c>
      <c r="C12" s="8" t="s">
        <v>18</v>
      </c>
      <c r="D12" s="30" t="s">
        <v>117</v>
      </c>
      <c r="E12" s="8"/>
      <c r="F12" s="68"/>
      <c r="G12" s="35">
        <v>1</v>
      </c>
      <c r="H12" s="33">
        <f>W21*G12</f>
        <v>27.579681505422219</v>
      </c>
      <c r="J12" s="83" t="s">
        <v>118</v>
      </c>
      <c r="K12" s="146"/>
      <c r="L12" s="146"/>
      <c r="M12" s="85" t="s">
        <v>8</v>
      </c>
      <c r="N12" s="183"/>
      <c r="O12" s="183"/>
      <c r="P12" s="183"/>
      <c r="Q12" s="173">
        <v>3</v>
      </c>
      <c r="R12" s="312" t="s">
        <v>23</v>
      </c>
      <c r="S12" s="188" t="s">
        <v>26</v>
      </c>
      <c r="T12" s="189"/>
      <c r="U12" s="190"/>
      <c r="V12" s="191"/>
      <c r="W12" s="192">
        <f>SUM(W13:W15)</f>
        <v>2.88</v>
      </c>
    </row>
    <row r="13" spans="2:23" x14ac:dyDescent="0.35">
      <c r="B13" s="67">
        <v>3</v>
      </c>
      <c r="C13" s="8" t="s">
        <v>119</v>
      </c>
      <c r="D13" s="30" t="s">
        <v>120</v>
      </c>
      <c r="E13" s="8"/>
      <c r="F13" s="8"/>
      <c r="G13" s="193"/>
      <c r="H13" s="68">
        <f>W34</f>
        <v>4.6211359999999999</v>
      </c>
      <c r="J13" s="131" t="s">
        <v>121</v>
      </c>
      <c r="K13" s="70"/>
      <c r="L13" s="194">
        <v>3</v>
      </c>
      <c r="M13" s="195" t="s">
        <v>122</v>
      </c>
      <c r="N13" s="183"/>
      <c r="O13" s="183"/>
      <c r="P13" s="183"/>
      <c r="Q13" s="196">
        <v>4</v>
      </c>
      <c r="R13" s="92" t="s">
        <v>27</v>
      </c>
      <c r="S13" s="197" t="s">
        <v>30</v>
      </c>
      <c r="T13" s="65" t="s">
        <v>22</v>
      </c>
      <c r="U13" s="198">
        <v>4</v>
      </c>
      <c r="V13" s="199">
        <v>0.72</v>
      </c>
      <c r="W13" s="200">
        <f>U13*V13</f>
        <v>2.88</v>
      </c>
    </row>
    <row r="14" spans="2:23" x14ac:dyDescent="0.35">
      <c r="B14" s="67">
        <v>4</v>
      </c>
      <c r="C14" s="48" t="s">
        <v>123</v>
      </c>
      <c r="D14" s="30"/>
      <c r="E14" s="8"/>
      <c r="F14" s="68"/>
      <c r="G14" s="193"/>
      <c r="H14" s="201"/>
      <c r="J14" s="131" t="s">
        <v>124</v>
      </c>
      <c r="K14" s="70"/>
      <c r="L14" s="202">
        <v>1.2</v>
      </c>
      <c r="M14" s="71" t="s">
        <v>125</v>
      </c>
      <c r="N14" s="183"/>
      <c r="O14" s="183"/>
      <c r="P14" s="183"/>
      <c r="Q14" s="203">
        <v>5</v>
      </c>
      <c r="R14" s="48" t="s">
        <v>34</v>
      </c>
      <c r="S14" s="61"/>
      <c r="T14" s="61"/>
      <c r="U14" s="62"/>
      <c r="V14" s="62"/>
      <c r="W14" s="204"/>
    </row>
    <row r="15" spans="2:23" ht="15" thickBot="1" x14ac:dyDescent="0.4">
      <c r="B15" s="36">
        <v>5</v>
      </c>
      <c r="C15" s="54" t="s">
        <v>23</v>
      </c>
      <c r="D15" s="205" t="s">
        <v>126</v>
      </c>
      <c r="E15" s="38"/>
      <c r="F15" s="45"/>
      <c r="G15" s="57"/>
      <c r="H15" s="95">
        <f>SUM(H16:H18)</f>
        <v>36.85</v>
      </c>
      <c r="J15" s="149" t="s">
        <v>127</v>
      </c>
      <c r="K15" s="117"/>
      <c r="L15" s="59">
        <f>L13*L14</f>
        <v>3.5999999999999996</v>
      </c>
      <c r="M15" s="60" t="s">
        <v>33</v>
      </c>
      <c r="N15" s="183"/>
      <c r="O15" s="183"/>
      <c r="P15" s="183"/>
      <c r="Q15" s="206">
        <v>6</v>
      </c>
      <c r="R15" s="207" t="s">
        <v>36</v>
      </c>
      <c r="S15" s="208"/>
      <c r="T15" s="209"/>
      <c r="U15" s="210"/>
      <c r="V15" s="211"/>
      <c r="W15" s="212"/>
    </row>
    <row r="16" spans="2:23" ht="15" thickBot="1" x14ac:dyDescent="0.4">
      <c r="B16" s="29">
        <v>6</v>
      </c>
      <c r="C16" s="48" t="s">
        <v>27</v>
      </c>
      <c r="D16" s="49" t="s">
        <v>121</v>
      </c>
      <c r="E16" s="8"/>
      <c r="F16" s="8"/>
      <c r="G16" s="105"/>
      <c r="H16" s="33">
        <f>L15</f>
        <v>3.5999999999999996</v>
      </c>
      <c r="J16" s="131" t="s">
        <v>128</v>
      </c>
      <c r="K16" s="70"/>
      <c r="L16" s="194">
        <v>0.25</v>
      </c>
      <c r="M16" s="195" t="s">
        <v>9</v>
      </c>
      <c r="N16" s="183"/>
      <c r="O16" s="183"/>
      <c r="P16" s="183"/>
      <c r="Q16" s="173">
        <v>7</v>
      </c>
      <c r="R16" s="312" t="s">
        <v>31</v>
      </c>
      <c r="S16" s="188" t="s">
        <v>129</v>
      </c>
      <c r="T16" s="189"/>
      <c r="U16" s="190"/>
      <c r="V16" s="191"/>
      <c r="W16" s="213">
        <f>SUM(W17:W17)</f>
        <v>3.1727111111111107E-3</v>
      </c>
    </row>
    <row r="17" spans="2:24" ht="15" thickBot="1" x14ac:dyDescent="0.4">
      <c r="B17" s="67">
        <v>7</v>
      </c>
      <c r="C17" s="48" t="s">
        <v>34</v>
      </c>
      <c r="D17" s="49" t="s">
        <v>128</v>
      </c>
      <c r="E17" s="8"/>
      <c r="F17" s="8"/>
      <c r="G17" s="105"/>
      <c r="H17" s="33">
        <f>L18</f>
        <v>1.25</v>
      </c>
      <c r="J17" s="131" t="s">
        <v>130</v>
      </c>
      <c r="K17" s="70"/>
      <c r="L17" s="194">
        <v>5</v>
      </c>
      <c r="M17" s="71" t="s">
        <v>131</v>
      </c>
      <c r="N17" s="183"/>
      <c r="O17" s="183"/>
      <c r="P17" s="183"/>
      <c r="Q17" s="214">
        <v>8</v>
      </c>
      <c r="R17" s="215" t="s">
        <v>35</v>
      </c>
      <c r="S17" s="216" t="s">
        <v>46</v>
      </c>
      <c r="T17" s="217" t="s">
        <v>47</v>
      </c>
      <c r="U17" s="218">
        <f>L41</f>
        <v>6.222222222222222E-2</v>
      </c>
      <c r="V17" s="219">
        <f>V11+V13</f>
        <v>5.0989999999999993</v>
      </c>
      <c r="W17" s="220">
        <f>V17*U17/100</f>
        <v>3.1727111111111107E-3</v>
      </c>
    </row>
    <row r="18" spans="2:24" ht="15" thickBot="1" x14ac:dyDescent="0.4">
      <c r="B18" s="67">
        <v>8</v>
      </c>
      <c r="C18" s="48" t="s">
        <v>36</v>
      </c>
      <c r="D18" s="49" t="s">
        <v>132</v>
      </c>
      <c r="E18" s="8"/>
      <c r="F18" s="8"/>
      <c r="G18" s="193"/>
      <c r="H18" s="68">
        <f>L21</f>
        <v>32</v>
      </c>
      <c r="J18" s="131" t="s">
        <v>127</v>
      </c>
      <c r="K18" s="70"/>
      <c r="L18" s="41">
        <f>L16*L17</f>
        <v>1.25</v>
      </c>
      <c r="M18" s="26" t="s">
        <v>33</v>
      </c>
      <c r="N18" s="183"/>
      <c r="O18" s="183"/>
      <c r="P18" s="183"/>
      <c r="Q18" s="173">
        <v>9</v>
      </c>
      <c r="R18" s="174" t="s">
        <v>42</v>
      </c>
      <c r="S18" s="188" t="s">
        <v>195</v>
      </c>
      <c r="T18" s="221"/>
      <c r="U18" s="190"/>
      <c r="V18" s="178"/>
      <c r="W18" s="179">
        <f>W10+W12+W16</f>
        <v>20.39917271111111</v>
      </c>
    </row>
    <row r="19" spans="2:24" ht="15" thickBot="1" x14ac:dyDescent="0.4">
      <c r="B19" s="67">
        <v>9</v>
      </c>
      <c r="C19" s="48" t="s">
        <v>133</v>
      </c>
      <c r="D19" s="222"/>
      <c r="E19" s="61"/>
      <c r="F19" s="61"/>
      <c r="G19" s="61"/>
      <c r="H19" s="33"/>
      <c r="J19" s="223" t="s">
        <v>134</v>
      </c>
      <c r="K19" s="224"/>
      <c r="L19" s="225">
        <v>1</v>
      </c>
      <c r="M19" s="226" t="s">
        <v>135</v>
      </c>
      <c r="N19" s="183"/>
      <c r="O19" s="183"/>
      <c r="P19" s="183"/>
      <c r="Q19" s="173">
        <v>10</v>
      </c>
      <c r="R19" s="174" t="s">
        <v>52</v>
      </c>
      <c r="S19" s="188" t="s">
        <v>57</v>
      </c>
      <c r="T19" s="221">
        <v>0.35199999999999998</v>
      </c>
      <c r="U19" s="190"/>
      <c r="V19" s="178"/>
      <c r="W19" s="179">
        <f>W20</f>
        <v>7.1805087943111099</v>
      </c>
    </row>
    <row r="20" spans="2:24" ht="15" thickBot="1" x14ac:dyDescent="0.4">
      <c r="B20" s="29">
        <v>10</v>
      </c>
      <c r="C20" s="48" t="s">
        <v>137</v>
      </c>
      <c r="D20" s="222"/>
      <c r="E20" s="61"/>
      <c r="F20" s="61"/>
      <c r="G20" s="61"/>
      <c r="H20" s="33"/>
      <c r="J20" s="131" t="s">
        <v>130</v>
      </c>
      <c r="K20" s="70"/>
      <c r="L20" s="194">
        <v>32</v>
      </c>
      <c r="M20" s="71" t="s">
        <v>138</v>
      </c>
      <c r="N20" s="183"/>
      <c r="O20" s="183"/>
      <c r="P20" s="183"/>
      <c r="Q20" s="184">
        <v>11</v>
      </c>
      <c r="R20" s="227" t="s">
        <v>155</v>
      </c>
      <c r="S20" s="93" t="s">
        <v>136</v>
      </c>
      <c r="T20" s="228">
        <v>0.35199999999999998</v>
      </c>
      <c r="U20" s="166"/>
      <c r="V20" s="229"/>
      <c r="W20" s="187">
        <f>T20*(W10+W12+W16)</f>
        <v>7.1805087943111099</v>
      </c>
    </row>
    <row r="21" spans="2:24" ht="15" thickBot="1" x14ac:dyDescent="0.4">
      <c r="B21" s="36">
        <v>11</v>
      </c>
      <c r="C21" s="54" t="s">
        <v>31</v>
      </c>
      <c r="D21" s="232" t="s">
        <v>139</v>
      </c>
      <c r="E21" s="40"/>
      <c r="F21" s="45"/>
      <c r="G21" s="40"/>
      <c r="H21" s="58">
        <f>SUM(H22:H25)</f>
        <v>2.8</v>
      </c>
      <c r="J21" s="131" t="s">
        <v>127</v>
      </c>
      <c r="K21" s="70"/>
      <c r="L21" s="41">
        <f>L19*L20</f>
        <v>32</v>
      </c>
      <c r="M21" s="26" t="s">
        <v>33</v>
      </c>
      <c r="N21" s="183"/>
      <c r="O21" s="183"/>
      <c r="P21" s="183"/>
      <c r="Q21" s="173">
        <v>12</v>
      </c>
      <c r="R21" s="174" t="s">
        <v>54</v>
      </c>
      <c r="S21" s="175" t="s">
        <v>66</v>
      </c>
      <c r="T21" s="176" t="s">
        <v>33</v>
      </c>
      <c r="U21" s="177"/>
      <c r="V21" s="231"/>
      <c r="W21" s="179">
        <f>W10++W12+W19+W16</f>
        <v>27.579681505422219</v>
      </c>
    </row>
    <row r="22" spans="2:24" ht="15" thickBot="1" x14ac:dyDescent="0.4">
      <c r="B22" s="67">
        <v>12</v>
      </c>
      <c r="C22" s="51" t="s">
        <v>35</v>
      </c>
      <c r="D22" s="233" t="s">
        <v>140</v>
      </c>
      <c r="E22" s="65"/>
      <c r="F22" s="65"/>
      <c r="G22" s="234"/>
      <c r="H22" s="33">
        <f>L26</f>
        <v>0.8</v>
      </c>
      <c r="J22" s="83" t="s">
        <v>141</v>
      </c>
      <c r="K22" s="84"/>
      <c r="L22" s="84"/>
      <c r="M22" s="85"/>
      <c r="N22" s="183"/>
      <c r="O22" s="183"/>
      <c r="P22" s="183"/>
    </row>
    <row r="23" spans="2:24" ht="16.5" customHeight="1" thickBot="1" x14ac:dyDescent="0.4">
      <c r="B23" s="67">
        <v>13</v>
      </c>
      <c r="C23" s="48" t="s">
        <v>37</v>
      </c>
      <c r="D23" s="233" t="s">
        <v>142</v>
      </c>
      <c r="E23" s="8"/>
      <c r="F23" s="8"/>
      <c r="G23" s="105"/>
      <c r="H23" s="68">
        <f>L29</f>
        <v>2</v>
      </c>
      <c r="J23" s="116" t="s">
        <v>143</v>
      </c>
      <c r="K23" s="117"/>
      <c r="L23" s="235">
        <v>100</v>
      </c>
      <c r="M23" s="60" t="s">
        <v>144</v>
      </c>
      <c r="N23" s="183"/>
      <c r="O23" s="183"/>
      <c r="P23" s="183"/>
      <c r="Q23" s="159" t="s">
        <v>3</v>
      </c>
      <c r="R23" s="160" t="s">
        <v>4</v>
      </c>
      <c r="S23" s="160" t="s">
        <v>5</v>
      </c>
      <c r="T23" s="160" t="s">
        <v>8</v>
      </c>
      <c r="U23" s="160" t="s">
        <v>9</v>
      </c>
      <c r="V23" s="160" t="s">
        <v>10</v>
      </c>
      <c r="W23" s="161" t="s">
        <v>11</v>
      </c>
    </row>
    <row r="24" spans="2:24" ht="15" thickBot="1" x14ac:dyDescent="0.4">
      <c r="B24" s="29">
        <v>14</v>
      </c>
      <c r="C24" s="48" t="s">
        <v>145</v>
      </c>
      <c r="D24" s="49"/>
      <c r="E24" s="8"/>
      <c r="F24" s="8"/>
      <c r="G24" s="105"/>
      <c r="H24" s="68"/>
      <c r="J24" s="83" t="s">
        <v>140</v>
      </c>
      <c r="K24" s="84"/>
      <c r="L24" s="84"/>
      <c r="M24" s="85" t="s">
        <v>7</v>
      </c>
      <c r="N24" s="183"/>
      <c r="O24" s="183"/>
      <c r="P24" s="183"/>
      <c r="Q24" s="165"/>
      <c r="R24" s="166"/>
      <c r="S24" s="167"/>
      <c r="T24" s="168"/>
      <c r="U24" s="169"/>
      <c r="V24" s="170"/>
      <c r="W24" s="171"/>
      <c r="X24" s="183"/>
    </row>
    <row r="25" spans="2:24" ht="15" thickBot="1" x14ac:dyDescent="0.4">
      <c r="B25" s="67">
        <v>15</v>
      </c>
      <c r="C25" s="48" t="s">
        <v>146</v>
      </c>
      <c r="D25" s="49"/>
      <c r="E25" s="8"/>
      <c r="F25" s="8"/>
      <c r="G25" s="105"/>
      <c r="H25" s="68"/>
      <c r="J25" s="69" t="s">
        <v>147</v>
      </c>
      <c r="K25" s="70"/>
      <c r="L25" s="25">
        <v>80</v>
      </c>
      <c r="M25" s="71" t="s">
        <v>82</v>
      </c>
      <c r="N25" s="183"/>
      <c r="O25" s="183"/>
      <c r="P25" s="183"/>
      <c r="Q25" s="173">
        <v>1</v>
      </c>
      <c r="R25" s="174" t="s">
        <v>14</v>
      </c>
      <c r="S25" s="175" t="s">
        <v>15</v>
      </c>
      <c r="T25" s="176"/>
      <c r="U25" s="177"/>
      <c r="V25" s="178"/>
      <c r="W25" s="179">
        <f>SUM(W26:W26)</f>
        <v>2.5230000000000001</v>
      </c>
    </row>
    <row r="26" spans="2:24" ht="15" thickBot="1" x14ac:dyDescent="0.4">
      <c r="B26" s="36">
        <v>16</v>
      </c>
      <c r="C26" s="54" t="s">
        <v>42</v>
      </c>
      <c r="D26" s="55" t="s">
        <v>149</v>
      </c>
      <c r="E26" s="38"/>
      <c r="F26" s="56"/>
      <c r="G26" s="57"/>
      <c r="H26" s="91">
        <v>10</v>
      </c>
      <c r="J26" s="69" t="s">
        <v>150</v>
      </c>
      <c r="K26" s="70"/>
      <c r="L26" s="41">
        <f>L25/L23</f>
        <v>0.8</v>
      </c>
      <c r="M26" s="71" t="s">
        <v>151</v>
      </c>
      <c r="Q26" s="184">
        <v>2</v>
      </c>
      <c r="R26" s="166" t="s">
        <v>18</v>
      </c>
      <c r="S26" s="93" t="s">
        <v>148</v>
      </c>
      <c r="T26" s="166" t="s">
        <v>22</v>
      </c>
      <c r="U26" s="185">
        <v>0.5</v>
      </c>
      <c r="V26" s="186">
        <v>5.0460000000000003</v>
      </c>
      <c r="W26" s="187">
        <f>V26*U26</f>
        <v>2.5230000000000001</v>
      </c>
    </row>
    <row r="27" spans="2:24" ht="14.5" customHeight="1" thickBot="1" x14ac:dyDescent="0.4">
      <c r="B27" s="36">
        <v>17</v>
      </c>
      <c r="C27" s="54" t="s">
        <v>52</v>
      </c>
      <c r="D27" s="55" t="s">
        <v>152</v>
      </c>
      <c r="E27" s="38"/>
      <c r="F27" s="56"/>
      <c r="G27" s="57"/>
      <c r="H27" s="77">
        <f>SUM(H28:H30)</f>
        <v>3.6572575906666662</v>
      </c>
      <c r="J27" s="322" t="s">
        <v>153</v>
      </c>
      <c r="K27" s="323"/>
      <c r="L27" s="323"/>
      <c r="M27" s="85" t="s">
        <v>7</v>
      </c>
      <c r="Q27" s="173">
        <v>3</v>
      </c>
      <c r="R27" s="312" t="s">
        <v>23</v>
      </c>
      <c r="S27" s="188" t="s">
        <v>26</v>
      </c>
      <c r="T27" s="189"/>
      <c r="U27" s="190"/>
      <c r="V27" s="191"/>
      <c r="W27" s="192">
        <f>SUM(W28:W30)</f>
        <v>0.89500000000000002</v>
      </c>
    </row>
    <row r="28" spans="2:24" ht="14.5" customHeight="1" x14ac:dyDescent="0.35">
      <c r="B28" s="29">
        <v>18</v>
      </c>
      <c r="C28" s="48" t="s">
        <v>155</v>
      </c>
      <c r="D28" s="49" t="s">
        <v>156</v>
      </c>
      <c r="E28" s="8"/>
      <c r="F28" s="239">
        <v>1.4999999999999999E-2</v>
      </c>
      <c r="G28" s="105"/>
      <c r="H28" s="68">
        <f>F28*(W18+W31)</f>
        <v>0.35725759066666662</v>
      </c>
      <c r="J28" s="69" t="s">
        <v>157</v>
      </c>
      <c r="K28" s="70"/>
      <c r="L28" s="25">
        <v>200</v>
      </c>
      <c r="M28" s="71" t="s">
        <v>82</v>
      </c>
      <c r="Q28" s="196">
        <v>4</v>
      </c>
      <c r="R28" s="92" t="s">
        <v>27</v>
      </c>
      <c r="S28" s="236" t="s">
        <v>154</v>
      </c>
      <c r="T28" s="94" t="s">
        <v>22</v>
      </c>
      <c r="U28" s="237">
        <f>U26</f>
        <v>0.5</v>
      </c>
      <c r="V28" s="238">
        <v>1.79</v>
      </c>
      <c r="W28" s="187">
        <f>U28*V28</f>
        <v>0.89500000000000002</v>
      </c>
    </row>
    <row r="29" spans="2:24" ht="15" thickBot="1" x14ac:dyDescent="0.4">
      <c r="B29" s="67">
        <v>19</v>
      </c>
      <c r="C29" s="92" t="s">
        <v>158</v>
      </c>
      <c r="D29" s="49" t="s">
        <v>159</v>
      </c>
      <c r="E29" s="8"/>
      <c r="F29" s="311">
        <v>3.3</v>
      </c>
      <c r="G29" s="105"/>
      <c r="H29" s="68">
        <f>F29</f>
        <v>3.3</v>
      </c>
      <c r="J29" s="69" t="s">
        <v>150</v>
      </c>
      <c r="K29" s="70"/>
      <c r="L29" s="41">
        <f>L28/L23</f>
        <v>2</v>
      </c>
      <c r="M29" s="71" t="s">
        <v>151</v>
      </c>
      <c r="Q29" s="203">
        <v>5</v>
      </c>
      <c r="R29" s="48" t="s">
        <v>34</v>
      </c>
      <c r="S29" s="30"/>
      <c r="T29" s="8"/>
      <c r="U29" s="34"/>
      <c r="V29" s="52"/>
      <c r="W29" s="240"/>
    </row>
    <row r="30" spans="2:24" ht="14.5" customHeight="1" thickBot="1" x14ac:dyDescent="0.4">
      <c r="B30" s="67">
        <v>20</v>
      </c>
      <c r="C30" s="92" t="s">
        <v>160</v>
      </c>
      <c r="D30" s="49" t="s">
        <v>192</v>
      </c>
      <c r="E30" s="8"/>
      <c r="F30" s="34">
        <v>0</v>
      </c>
      <c r="G30" s="105"/>
      <c r="H30" s="68">
        <f>F30</f>
        <v>0</v>
      </c>
      <c r="J30" s="322" t="s">
        <v>59</v>
      </c>
      <c r="K30" s="323"/>
      <c r="L30" s="323"/>
      <c r="M30" s="85" t="s">
        <v>7</v>
      </c>
      <c r="Q30" s="203">
        <v>6</v>
      </c>
      <c r="R30" s="48" t="s">
        <v>36</v>
      </c>
      <c r="S30" s="30"/>
      <c r="T30" s="8"/>
      <c r="U30" s="34"/>
      <c r="V30" s="52"/>
      <c r="W30" s="200"/>
    </row>
    <row r="31" spans="2:24" ht="14.5" customHeight="1" thickBot="1" x14ac:dyDescent="0.4">
      <c r="B31" s="36">
        <v>21</v>
      </c>
      <c r="C31" s="54" t="s">
        <v>54</v>
      </c>
      <c r="D31" s="55" t="s">
        <v>55</v>
      </c>
      <c r="E31" s="38"/>
      <c r="F31" s="56"/>
      <c r="G31" s="57"/>
      <c r="H31" s="95">
        <f>H15+H11+H26+H21+H27</f>
        <v>85.508075096088888</v>
      </c>
      <c r="J31" s="317" t="s">
        <v>88</v>
      </c>
      <c r="K31" s="318"/>
      <c r="L31" s="135">
        <v>10000</v>
      </c>
      <c r="M31" s="26" t="s">
        <v>33</v>
      </c>
      <c r="Q31" s="173">
        <v>7</v>
      </c>
      <c r="R31" s="174" t="s">
        <v>31</v>
      </c>
      <c r="S31" s="188" t="s">
        <v>195</v>
      </c>
      <c r="T31" s="221"/>
      <c r="U31" s="190"/>
      <c r="V31" s="178"/>
      <c r="W31" s="179">
        <f>W25+W27</f>
        <v>3.4180000000000001</v>
      </c>
    </row>
    <row r="32" spans="2:24" ht="15.65" customHeight="1" thickBot="1" x14ac:dyDescent="0.4">
      <c r="B32" s="36">
        <v>22</v>
      </c>
      <c r="C32" s="98" t="s">
        <v>58</v>
      </c>
      <c r="D32" s="99" t="s">
        <v>59</v>
      </c>
      <c r="E32" s="100"/>
      <c r="F32" s="44">
        <f>L33</f>
        <v>8.3333333333333329E-2</v>
      </c>
      <c r="G32" s="40"/>
      <c r="H32" s="102">
        <f>H31*F32</f>
        <v>7.125672924674074</v>
      </c>
      <c r="J32" s="317" t="s">
        <v>91</v>
      </c>
      <c r="K32" s="318"/>
      <c r="L32" s="25">
        <v>120000</v>
      </c>
      <c r="M32" s="26" t="s">
        <v>33</v>
      </c>
      <c r="Q32" s="173">
        <v>8</v>
      </c>
      <c r="R32" s="174" t="s">
        <v>42</v>
      </c>
      <c r="S32" s="188" t="s">
        <v>57</v>
      </c>
      <c r="T32" s="221">
        <v>0.35199999999999998</v>
      </c>
      <c r="U32" s="190"/>
      <c r="V32" s="178"/>
      <c r="W32" s="179">
        <f>T32*(W25+W27)</f>
        <v>1.203136</v>
      </c>
    </row>
    <row r="33" spans="2:23" ht="15" thickBot="1" x14ac:dyDescent="0.4">
      <c r="B33" s="36">
        <v>23</v>
      </c>
      <c r="C33" s="19" t="s">
        <v>62</v>
      </c>
      <c r="D33" s="99" t="s">
        <v>63</v>
      </c>
      <c r="E33" s="21"/>
      <c r="F33" s="106"/>
      <c r="G33" s="23"/>
      <c r="H33" s="107">
        <f>H31+H32</f>
        <v>92.633748020762965</v>
      </c>
      <c r="J33" s="116" t="s">
        <v>59</v>
      </c>
      <c r="K33" s="141"/>
      <c r="L33" s="142">
        <f>L31/L32</f>
        <v>8.3333333333333329E-2</v>
      </c>
      <c r="M33" s="60" t="s">
        <v>33</v>
      </c>
      <c r="Q33" s="184">
        <v>9</v>
      </c>
      <c r="R33" s="227" t="s">
        <v>48</v>
      </c>
      <c r="S33" s="93" t="s">
        <v>61</v>
      </c>
      <c r="T33" s="228">
        <v>0.35199999999999998</v>
      </c>
      <c r="U33" s="166"/>
      <c r="V33" s="229"/>
      <c r="W33" s="187">
        <f>T33*(W25+W27)</f>
        <v>1.203136</v>
      </c>
    </row>
    <row r="34" spans="2:23" ht="15" thickBot="1" x14ac:dyDescent="0.4">
      <c r="B34" s="36">
        <v>24</v>
      </c>
      <c r="C34" s="108" t="s">
        <v>67</v>
      </c>
      <c r="D34" s="20" t="s">
        <v>68</v>
      </c>
      <c r="E34" s="39"/>
      <c r="F34" s="109"/>
      <c r="G34" s="39"/>
      <c r="H34" s="110">
        <f>SUM(H35:H37)</f>
        <v>5.4036353012111729</v>
      </c>
      <c r="J34" s="322" t="s">
        <v>97</v>
      </c>
      <c r="K34" s="323"/>
      <c r="L34" s="323"/>
      <c r="M34" s="85" t="s">
        <v>7</v>
      </c>
      <c r="Q34" s="173">
        <v>10</v>
      </c>
      <c r="R34" s="174" t="s">
        <v>52</v>
      </c>
      <c r="S34" s="175" t="s">
        <v>66</v>
      </c>
      <c r="T34" s="176" t="s">
        <v>33</v>
      </c>
      <c r="U34" s="177"/>
      <c r="V34" s="178"/>
      <c r="W34" s="179">
        <f>W25+W27+W32</f>
        <v>4.6211359999999999</v>
      </c>
    </row>
    <row r="35" spans="2:23" ht="14.5" customHeight="1" x14ac:dyDescent="0.35">
      <c r="B35" s="29">
        <v>25</v>
      </c>
      <c r="C35" s="48" t="s">
        <v>70</v>
      </c>
      <c r="D35" s="30" t="s">
        <v>71</v>
      </c>
      <c r="E35" s="8"/>
      <c r="F35" s="111"/>
      <c r="G35" s="112"/>
      <c r="H35" s="113" t="s">
        <v>72</v>
      </c>
      <c r="J35" s="317" t="s">
        <v>99</v>
      </c>
      <c r="K35" s="318"/>
      <c r="L35" s="135">
        <v>7000</v>
      </c>
      <c r="M35" s="26" t="s">
        <v>33</v>
      </c>
      <c r="Q35" s="182"/>
      <c r="R35" s="182"/>
      <c r="S35" s="182"/>
      <c r="T35" s="182"/>
      <c r="U35" s="182"/>
      <c r="V35" s="182"/>
      <c r="W35" s="182"/>
    </row>
    <row r="36" spans="2:23" ht="14.5" customHeight="1" x14ac:dyDescent="0.35">
      <c r="B36" s="29">
        <v>26</v>
      </c>
      <c r="C36" s="48" t="s">
        <v>74</v>
      </c>
      <c r="D36" s="30" t="s">
        <v>75</v>
      </c>
      <c r="E36" s="8"/>
      <c r="F36" s="111"/>
      <c r="G36" s="115"/>
      <c r="H36" s="113" t="s">
        <v>72</v>
      </c>
      <c r="J36" s="317" t="s">
        <v>91</v>
      </c>
      <c r="K36" s="318"/>
      <c r="L36" s="25">
        <v>120000</v>
      </c>
      <c r="M36" s="26" t="s">
        <v>33</v>
      </c>
      <c r="Q36" s="241"/>
      <c r="R36" s="241"/>
      <c r="S36" s="242"/>
      <c r="T36" s="241"/>
      <c r="U36" s="241"/>
      <c r="V36" s="243"/>
      <c r="W36" s="244"/>
    </row>
    <row r="37" spans="2:23" ht="15" thickBot="1" x14ac:dyDescent="0.4">
      <c r="B37" s="67">
        <v>27</v>
      </c>
      <c r="C37" s="48" t="s">
        <v>77</v>
      </c>
      <c r="D37" s="30" t="s">
        <v>78</v>
      </c>
      <c r="E37" s="8"/>
      <c r="F37" s="44">
        <f>L37</f>
        <v>5.8333333333333334E-2</v>
      </c>
      <c r="G37" s="112"/>
      <c r="H37" s="113">
        <f>H33*F37</f>
        <v>5.4036353012111729</v>
      </c>
      <c r="J37" s="116" t="s">
        <v>97</v>
      </c>
      <c r="K37" s="141"/>
      <c r="L37" s="142">
        <f>L35/L36</f>
        <v>5.8333333333333334E-2</v>
      </c>
      <c r="M37" s="60" t="s">
        <v>33</v>
      </c>
      <c r="Q37" s="245"/>
      <c r="R37" s="246"/>
      <c r="S37" s="247"/>
      <c r="T37" s="248"/>
      <c r="U37" s="241"/>
      <c r="V37" s="248"/>
      <c r="W37" s="249"/>
    </row>
    <row r="38" spans="2:23" x14ac:dyDescent="0.35">
      <c r="B38" s="36">
        <v>28</v>
      </c>
      <c r="C38" s="19" t="s">
        <v>80</v>
      </c>
      <c r="D38" s="20" t="s">
        <v>161</v>
      </c>
      <c r="E38" s="100"/>
      <c r="F38" s="39"/>
      <c r="G38" s="40"/>
      <c r="H38" s="24">
        <f>H33+H34</f>
        <v>98.037383321974133</v>
      </c>
      <c r="J38" s="83" t="s">
        <v>102</v>
      </c>
      <c r="K38" s="146"/>
      <c r="L38" s="146"/>
      <c r="M38" s="85" t="s">
        <v>7</v>
      </c>
      <c r="Q38" s="245"/>
      <c r="R38" s="241"/>
      <c r="S38" s="250"/>
      <c r="T38" s="241"/>
      <c r="U38" s="241"/>
      <c r="V38" s="251"/>
      <c r="W38" s="252"/>
    </row>
    <row r="39" spans="2:23" ht="17.25" customHeight="1" x14ac:dyDescent="0.35">
      <c r="J39" s="317" t="s">
        <v>103</v>
      </c>
      <c r="K39" s="318"/>
      <c r="L39" s="135">
        <v>2800</v>
      </c>
      <c r="M39" s="26" t="s">
        <v>33</v>
      </c>
      <c r="Q39" s="253"/>
      <c r="R39" s="254"/>
      <c r="S39" s="255"/>
      <c r="T39" s="256"/>
      <c r="U39" s="241"/>
      <c r="V39" s="257"/>
      <c r="W39" s="258"/>
    </row>
    <row r="40" spans="2:23" ht="14.5" customHeight="1" x14ac:dyDescent="0.35">
      <c r="B40" s="126" t="s">
        <v>179</v>
      </c>
      <c r="C40" s="127"/>
      <c r="D40" s="127"/>
      <c r="E40" s="128"/>
      <c r="F40" s="128"/>
      <c r="G40" s="128"/>
      <c r="H40" s="129"/>
      <c r="J40" s="317" t="s">
        <v>104</v>
      </c>
      <c r="K40" s="318"/>
      <c r="L40" s="25">
        <v>45000</v>
      </c>
      <c r="M40" s="26" t="s">
        <v>33</v>
      </c>
      <c r="Q40" s="245"/>
      <c r="R40" s="254"/>
      <c r="S40" s="250"/>
      <c r="T40" s="241"/>
      <c r="U40" s="241"/>
      <c r="V40" s="257"/>
      <c r="W40" s="252"/>
    </row>
    <row r="41" spans="2:23" ht="15" thickBot="1" x14ac:dyDescent="0.4">
      <c r="B41" s="67">
        <v>29</v>
      </c>
      <c r="C41" s="132" t="s">
        <v>86</v>
      </c>
      <c r="D41" s="133" t="s">
        <v>87</v>
      </c>
      <c r="E41" s="17"/>
      <c r="F41" s="17"/>
      <c r="G41" s="259">
        <v>0.1</v>
      </c>
      <c r="H41" s="68">
        <f>H38*G41</f>
        <v>9.8037383321974136</v>
      </c>
      <c r="J41" s="116" t="s">
        <v>162</v>
      </c>
      <c r="K41" s="141"/>
      <c r="L41" s="142">
        <f>L39/L40</f>
        <v>6.222222222222222E-2</v>
      </c>
      <c r="M41" s="60" t="s">
        <v>33</v>
      </c>
      <c r="Q41" s="245"/>
      <c r="R41" s="254"/>
      <c r="S41" s="250"/>
      <c r="T41" s="241"/>
      <c r="U41" s="241"/>
      <c r="V41" s="257"/>
      <c r="W41" s="252"/>
    </row>
    <row r="42" spans="2:23" x14ac:dyDescent="0.35">
      <c r="B42" s="36">
        <v>30</v>
      </c>
      <c r="C42" s="137">
        <v>12</v>
      </c>
      <c r="D42" s="20" t="s">
        <v>90</v>
      </c>
      <c r="E42" s="100"/>
      <c r="F42" s="39"/>
      <c r="G42" s="138"/>
      <c r="H42" s="72">
        <f>H38+H41</f>
        <v>107.84112165417154</v>
      </c>
      <c r="Q42" s="245"/>
      <c r="R42" s="254"/>
      <c r="S42" s="250"/>
      <c r="T42" s="241"/>
      <c r="U42" s="241"/>
      <c r="V42" s="257"/>
      <c r="W42" s="252"/>
    </row>
    <row r="43" spans="2:23" x14ac:dyDescent="0.35">
      <c r="B43" s="67">
        <v>31</v>
      </c>
      <c r="C43" s="132" t="s">
        <v>93</v>
      </c>
      <c r="D43" s="133" t="s">
        <v>94</v>
      </c>
      <c r="E43" s="17"/>
      <c r="F43" s="139"/>
      <c r="G43" s="260">
        <v>0.2</v>
      </c>
      <c r="H43" s="68">
        <f>H42*G43</f>
        <v>21.568224330834312</v>
      </c>
      <c r="Q43" s="245"/>
      <c r="R43" s="254"/>
      <c r="S43" s="250"/>
      <c r="T43" s="241"/>
      <c r="U43" s="241"/>
      <c r="V43" s="257"/>
      <c r="W43" s="252"/>
    </row>
    <row r="44" spans="2:23" ht="14.5" customHeight="1" x14ac:dyDescent="0.35">
      <c r="B44" s="36">
        <v>32</v>
      </c>
      <c r="C44" s="137">
        <v>14</v>
      </c>
      <c r="D44" s="20" t="s">
        <v>96</v>
      </c>
      <c r="E44" s="39"/>
      <c r="F44" s="143"/>
      <c r="G44" s="144"/>
      <c r="H44" s="145">
        <f>H42+H43</f>
        <v>129.40934598500587</v>
      </c>
      <c r="Q44" s="253"/>
      <c r="R44" s="254"/>
      <c r="S44" s="255"/>
      <c r="T44" s="256"/>
      <c r="U44" s="241"/>
      <c r="V44" s="257"/>
      <c r="W44" s="258"/>
    </row>
    <row r="45" spans="2:23" ht="14.5" customHeight="1" x14ac:dyDescent="0.35">
      <c r="Q45" s="245"/>
      <c r="R45" s="254"/>
      <c r="S45" s="250"/>
      <c r="T45" s="241"/>
      <c r="U45" s="241"/>
      <c r="V45" s="257"/>
      <c r="W45" s="252"/>
    </row>
    <row r="46" spans="2:23" ht="14.5" customHeight="1" x14ac:dyDescent="0.35">
      <c r="B46" s="20" t="s">
        <v>194</v>
      </c>
      <c r="C46" s="261"/>
      <c r="D46" s="261"/>
      <c r="E46" s="262">
        <v>0.15</v>
      </c>
      <c r="F46" s="309" t="s">
        <v>193</v>
      </c>
      <c r="G46" s="309"/>
      <c r="H46" s="263">
        <f>E46*H44</f>
        <v>19.411401897750881</v>
      </c>
      <c r="Q46" s="245"/>
      <c r="R46" s="246"/>
      <c r="S46" s="255"/>
      <c r="T46" s="264"/>
      <c r="U46" s="241"/>
      <c r="V46" s="248"/>
      <c r="W46" s="249"/>
    </row>
    <row r="47" spans="2:23" x14ac:dyDescent="0.35">
      <c r="Q47" s="245"/>
      <c r="R47" s="254"/>
      <c r="S47" s="250"/>
      <c r="T47" s="256"/>
      <c r="U47" s="241"/>
      <c r="V47" s="257"/>
      <c r="W47" s="252"/>
    </row>
    <row r="48" spans="2:23" x14ac:dyDescent="0.35">
      <c r="Q48" s="245"/>
      <c r="R48" s="246"/>
      <c r="S48" s="247"/>
      <c r="T48" s="248"/>
      <c r="U48" s="241"/>
      <c r="V48" s="248"/>
      <c r="W48" s="249"/>
    </row>
    <row r="49" spans="17:23" ht="29.25" customHeight="1" x14ac:dyDescent="0.35"/>
    <row r="50" spans="17:23" ht="22.5" customHeight="1" x14ac:dyDescent="0.35"/>
    <row r="51" spans="17:23" x14ac:dyDescent="0.35">
      <c r="Q51" s="183"/>
      <c r="U51" s="183"/>
      <c r="V51" s="183"/>
      <c r="W51" s="183"/>
    </row>
    <row r="71" spans="2:8" x14ac:dyDescent="0.35">
      <c r="H71" s="169"/>
    </row>
    <row r="72" spans="2:8" x14ac:dyDescent="0.35">
      <c r="H72" s="169"/>
    </row>
    <row r="76" spans="2:8" x14ac:dyDescent="0.35">
      <c r="B76" s="265"/>
    </row>
  </sheetData>
  <mergeCells count="11">
    <mergeCell ref="J36:K36"/>
    <mergeCell ref="J39:K39"/>
    <mergeCell ref="J40:K40"/>
    <mergeCell ref="B7:H7"/>
    <mergeCell ref="B8:H8"/>
    <mergeCell ref="J27:L27"/>
    <mergeCell ref="J31:K31"/>
    <mergeCell ref="J32:K32"/>
    <mergeCell ref="J35:K35"/>
    <mergeCell ref="J34:L34"/>
    <mergeCell ref="J30:L3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3AAD-B120-4206-8925-E91C6FC678CF}">
  <dimension ref="B1:X76"/>
  <sheetViews>
    <sheetView workbookViewId="0">
      <selection activeCell="E3" sqref="E3"/>
    </sheetView>
  </sheetViews>
  <sheetFormatPr defaultRowHeight="14.5" x14ac:dyDescent="0.35"/>
  <cols>
    <col min="1" max="1" width="3.81640625" customWidth="1"/>
    <col min="2" max="2" width="6.453125" customWidth="1"/>
    <col min="3" max="3" width="5.54296875" customWidth="1"/>
    <col min="4" max="4" width="30.81640625" customWidth="1"/>
    <col min="5" max="5" width="9.81640625" customWidth="1"/>
    <col min="6" max="6" width="7.54296875" customWidth="1"/>
    <col min="7" max="7" width="10" customWidth="1"/>
    <col min="8" max="8" width="10.453125" customWidth="1"/>
    <col min="9" max="9" width="4.81640625" customWidth="1"/>
    <col min="10" max="10" width="13.26953125" customWidth="1"/>
    <col min="11" max="11" width="25.81640625" customWidth="1"/>
    <col min="12" max="12" width="11.26953125" customWidth="1"/>
    <col min="13" max="13" width="11.453125" customWidth="1"/>
    <col min="14" max="15" width="9.26953125" customWidth="1"/>
    <col min="16" max="16" width="5.7265625" customWidth="1"/>
    <col min="17" max="18" width="5" customWidth="1"/>
    <col min="19" max="19" width="47.81640625" customWidth="1"/>
    <col min="20" max="20" width="6" customWidth="1"/>
    <col min="21" max="21" width="5.7265625" customWidth="1"/>
    <col min="22" max="22" width="5" customWidth="1"/>
    <col min="23" max="23" width="6.54296875" customWidth="1"/>
  </cols>
  <sheetData>
    <row r="1" spans="2:23" x14ac:dyDescent="0.35">
      <c r="B1" s="2" t="s">
        <v>106</v>
      </c>
      <c r="C1" s="2"/>
      <c r="D1" s="2"/>
      <c r="E1" s="2"/>
      <c r="F1" s="2" t="s">
        <v>164</v>
      </c>
      <c r="G1" s="154"/>
      <c r="H1" s="154"/>
      <c r="I1" s="155"/>
      <c r="J1" s="2" t="s">
        <v>106</v>
      </c>
      <c r="K1" s="2"/>
      <c r="L1" s="2"/>
      <c r="M1" s="2" t="s">
        <v>164</v>
      </c>
      <c r="N1" s="154"/>
      <c r="Q1" s="2" t="s">
        <v>106</v>
      </c>
      <c r="R1" s="2"/>
      <c r="S1" s="2"/>
      <c r="T1" s="2" t="s">
        <v>164</v>
      </c>
      <c r="U1" s="154"/>
      <c r="V1" s="2"/>
      <c r="W1" s="2"/>
    </row>
    <row r="3" spans="2:23" x14ac:dyDescent="0.35">
      <c r="B3" s="3" t="s">
        <v>2</v>
      </c>
      <c r="C3" s="3"/>
      <c r="D3" s="3"/>
      <c r="J3" s="3" t="s">
        <v>2</v>
      </c>
      <c r="K3" s="3"/>
      <c r="Q3" s="3" t="s">
        <v>2</v>
      </c>
      <c r="R3" s="3"/>
      <c r="S3" s="3"/>
    </row>
    <row r="5" spans="2:23" x14ac:dyDescent="0.35">
      <c r="C5" s="156"/>
      <c r="D5" s="156"/>
    </row>
    <row r="7" spans="2:23" ht="16" thickBot="1" x14ac:dyDescent="0.4">
      <c r="B7" s="315" t="s">
        <v>108</v>
      </c>
      <c r="C7" s="315"/>
      <c r="D7" s="315"/>
      <c r="E7" s="315"/>
      <c r="F7" s="315"/>
      <c r="G7" s="315"/>
      <c r="H7" s="315"/>
    </row>
    <row r="8" spans="2:23" ht="15" thickBot="1" x14ac:dyDescent="0.4">
      <c r="B8" s="319"/>
      <c r="C8" s="320"/>
      <c r="D8" s="320"/>
      <c r="E8" s="320"/>
      <c r="F8" s="320"/>
      <c r="G8" s="320"/>
      <c r="H8" s="321"/>
      <c r="J8" s="4" t="s">
        <v>109</v>
      </c>
      <c r="K8" s="157" t="s">
        <v>110</v>
      </c>
      <c r="L8" s="158" t="s">
        <v>111</v>
      </c>
      <c r="M8" s="158" t="s">
        <v>112</v>
      </c>
      <c r="Q8" s="159" t="s">
        <v>3</v>
      </c>
      <c r="R8" s="160" t="s">
        <v>4</v>
      </c>
      <c r="S8" s="160" t="s">
        <v>5</v>
      </c>
      <c r="T8" s="160" t="s">
        <v>8</v>
      </c>
      <c r="U8" s="160" t="s">
        <v>9</v>
      </c>
      <c r="V8" s="160" t="s">
        <v>10</v>
      </c>
      <c r="W8" s="161" t="s">
        <v>11</v>
      </c>
    </row>
    <row r="9" spans="2:23" ht="15" thickBot="1" x14ac:dyDescent="0.4">
      <c r="B9" s="4" t="s">
        <v>3</v>
      </c>
      <c r="C9" s="4" t="s">
        <v>4</v>
      </c>
      <c r="D9" s="4" t="s">
        <v>5</v>
      </c>
      <c r="E9" s="4"/>
      <c r="F9" s="4"/>
      <c r="G9" s="4"/>
      <c r="H9" s="5" t="s">
        <v>113</v>
      </c>
      <c r="J9" s="162"/>
      <c r="K9" s="163">
        <v>1.2</v>
      </c>
      <c r="L9" s="164">
        <v>0.8</v>
      </c>
      <c r="M9" s="164">
        <v>1.5</v>
      </c>
      <c r="Q9" s="165"/>
      <c r="R9" s="166"/>
      <c r="S9" s="167"/>
      <c r="T9" s="168"/>
      <c r="U9" s="169"/>
      <c r="V9" s="170"/>
      <c r="W9" s="171"/>
    </row>
    <row r="10" spans="2:23" ht="15" thickBot="1" x14ac:dyDescent="0.4">
      <c r="B10" s="8"/>
      <c r="C10" s="8"/>
      <c r="D10" s="15"/>
      <c r="E10" s="10" t="s">
        <v>114</v>
      </c>
      <c r="F10" s="17"/>
      <c r="G10" s="12"/>
      <c r="H10" s="13"/>
      <c r="J10" s="162"/>
      <c r="K10" s="162"/>
      <c r="L10" s="172" t="s">
        <v>115</v>
      </c>
      <c r="M10" s="72">
        <f>K9*L9*M9</f>
        <v>1.44</v>
      </c>
      <c r="Q10" s="173">
        <v>1</v>
      </c>
      <c r="R10" s="174" t="s">
        <v>14</v>
      </c>
      <c r="S10" s="175" t="s">
        <v>15</v>
      </c>
      <c r="T10" s="176"/>
      <c r="U10" s="177"/>
      <c r="V10" s="178"/>
      <c r="W10" s="179">
        <f>SUM(W11:W11)</f>
        <v>8.7579999999999991</v>
      </c>
    </row>
    <row r="11" spans="2:23" ht="15" thickBot="1" x14ac:dyDescent="0.4">
      <c r="B11" s="36">
        <v>1</v>
      </c>
      <c r="C11" s="19" t="s">
        <v>14</v>
      </c>
      <c r="D11" s="20" t="s">
        <v>15</v>
      </c>
      <c r="E11" s="21"/>
      <c r="F11" s="28"/>
      <c r="G11" s="23"/>
      <c r="H11" s="24">
        <f>SUM(H12:H14)</f>
        <v>18.413121505422218</v>
      </c>
      <c r="J11" s="180"/>
      <c r="K11" s="181"/>
      <c r="L11" s="181"/>
      <c r="M11" s="182"/>
      <c r="N11" s="183"/>
      <c r="O11" s="183"/>
      <c r="P11" s="183"/>
      <c r="Q11" s="184">
        <v>2</v>
      </c>
      <c r="R11" s="166" t="s">
        <v>18</v>
      </c>
      <c r="S11" s="93" t="s">
        <v>116</v>
      </c>
      <c r="T11" s="166" t="s">
        <v>22</v>
      </c>
      <c r="U11" s="185">
        <v>2</v>
      </c>
      <c r="V11" s="186">
        <v>4.3789999999999996</v>
      </c>
      <c r="W11" s="187">
        <f>V11*U11</f>
        <v>8.7579999999999991</v>
      </c>
    </row>
    <row r="12" spans="2:23" ht="15" thickBot="1" x14ac:dyDescent="0.4">
      <c r="B12" s="29">
        <v>2</v>
      </c>
      <c r="C12" s="8" t="s">
        <v>18</v>
      </c>
      <c r="D12" s="30" t="s">
        <v>117</v>
      </c>
      <c r="E12" s="8"/>
      <c r="F12" s="68"/>
      <c r="G12" s="35">
        <v>1</v>
      </c>
      <c r="H12" s="33">
        <f>W21*G12</f>
        <v>13.79198550542222</v>
      </c>
      <c r="J12" s="83" t="s">
        <v>118</v>
      </c>
      <c r="K12" s="146"/>
      <c r="L12" s="146"/>
      <c r="M12" s="85" t="s">
        <v>8</v>
      </c>
      <c r="N12" s="183"/>
      <c r="O12" s="183"/>
      <c r="P12" s="183"/>
      <c r="Q12" s="173">
        <v>3</v>
      </c>
      <c r="R12" s="312" t="s">
        <v>23</v>
      </c>
      <c r="S12" s="188" t="s">
        <v>26</v>
      </c>
      <c r="T12" s="189"/>
      <c r="U12" s="190"/>
      <c r="V12" s="191"/>
      <c r="W12" s="192">
        <f>SUM(W13:W15)</f>
        <v>1.44</v>
      </c>
    </row>
    <row r="13" spans="2:23" x14ac:dyDescent="0.35">
      <c r="B13" s="67">
        <v>3</v>
      </c>
      <c r="C13" s="8" t="s">
        <v>119</v>
      </c>
      <c r="D13" s="30" t="s">
        <v>120</v>
      </c>
      <c r="E13" s="8"/>
      <c r="F13" s="8"/>
      <c r="G13" s="193"/>
      <c r="H13" s="68">
        <f>W34</f>
        <v>4.6211359999999999</v>
      </c>
      <c r="J13" s="131" t="s">
        <v>121</v>
      </c>
      <c r="K13" s="70"/>
      <c r="L13" s="194">
        <v>3</v>
      </c>
      <c r="M13" s="195" t="s">
        <v>122</v>
      </c>
      <c r="N13" s="183"/>
      <c r="O13" s="183"/>
      <c r="P13" s="183"/>
      <c r="Q13" s="196">
        <v>4</v>
      </c>
      <c r="R13" s="92" t="s">
        <v>27</v>
      </c>
      <c r="S13" s="197" t="s">
        <v>30</v>
      </c>
      <c r="T13" s="65" t="s">
        <v>22</v>
      </c>
      <c r="U13" s="198">
        <v>2</v>
      </c>
      <c r="V13" s="199">
        <v>0.72</v>
      </c>
      <c r="W13" s="200">
        <f>U13*V13</f>
        <v>1.44</v>
      </c>
    </row>
    <row r="14" spans="2:23" x14ac:dyDescent="0.35">
      <c r="B14" s="67">
        <v>4</v>
      </c>
      <c r="C14" s="48" t="s">
        <v>123</v>
      </c>
      <c r="D14" s="30"/>
      <c r="E14" s="8"/>
      <c r="F14" s="68"/>
      <c r="G14" s="193"/>
      <c r="H14" s="201"/>
      <c r="J14" s="131" t="s">
        <v>124</v>
      </c>
      <c r="K14" s="70"/>
      <c r="L14" s="202">
        <v>1.2</v>
      </c>
      <c r="M14" s="71" t="s">
        <v>125</v>
      </c>
      <c r="N14" s="183"/>
      <c r="O14" s="183"/>
      <c r="P14" s="183"/>
      <c r="Q14" s="203">
        <v>5</v>
      </c>
      <c r="R14" s="48" t="s">
        <v>34</v>
      </c>
      <c r="S14" s="61"/>
      <c r="T14" s="61"/>
      <c r="U14" s="62"/>
      <c r="V14" s="62"/>
      <c r="W14" s="204"/>
    </row>
    <row r="15" spans="2:23" ht="15" thickBot="1" x14ac:dyDescent="0.4">
      <c r="B15" s="36">
        <v>5</v>
      </c>
      <c r="C15" s="54" t="s">
        <v>23</v>
      </c>
      <c r="D15" s="205" t="s">
        <v>126</v>
      </c>
      <c r="E15" s="38"/>
      <c r="F15" s="45"/>
      <c r="G15" s="57"/>
      <c r="H15" s="95">
        <f>SUM(H16:H18)</f>
        <v>20.85</v>
      </c>
      <c r="J15" s="149" t="s">
        <v>127</v>
      </c>
      <c r="K15" s="117"/>
      <c r="L15" s="59">
        <f>L13*L14</f>
        <v>3.5999999999999996</v>
      </c>
      <c r="M15" s="60" t="s">
        <v>33</v>
      </c>
      <c r="N15" s="183"/>
      <c r="O15" s="183"/>
      <c r="P15" s="183"/>
      <c r="Q15" s="206">
        <v>6</v>
      </c>
      <c r="R15" s="207" t="s">
        <v>36</v>
      </c>
      <c r="S15" s="208"/>
      <c r="T15" s="209"/>
      <c r="U15" s="210"/>
      <c r="V15" s="211"/>
      <c r="W15" s="212"/>
    </row>
    <row r="16" spans="2:23" ht="15" thickBot="1" x14ac:dyDescent="0.4">
      <c r="B16" s="29">
        <v>6</v>
      </c>
      <c r="C16" s="48" t="s">
        <v>27</v>
      </c>
      <c r="D16" s="49" t="s">
        <v>121</v>
      </c>
      <c r="E16" s="8"/>
      <c r="F16" s="8"/>
      <c r="G16" s="105"/>
      <c r="H16" s="33">
        <f>L15</f>
        <v>3.5999999999999996</v>
      </c>
      <c r="J16" s="131" t="s">
        <v>128</v>
      </c>
      <c r="K16" s="70"/>
      <c r="L16" s="194">
        <v>0.25</v>
      </c>
      <c r="M16" s="195" t="s">
        <v>9</v>
      </c>
      <c r="N16" s="183"/>
      <c r="O16" s="183"/>
      <c r="P16" s="183"/>
      <c r="Q16" s="173">
        <v>7</v>
      </c>
      <c r="R16" s="312" t="s">
        <v>31</v>
      </c>
      <c r="S16" s="188" t="s">
        <v>129</v>
      </c>
      <c r="T16" s="189"/>
      <c r="U16" s="190"/>
      <c r="V16" s="191"/>
      <c r="W16" s="213">
        <f>SUM(W17:W17)</f>
        <v>3.1727111111111107E-3</v>
      </c>
    </row>
    <row r="17" spans="2:24" ht="15" thickBot="1" x14ac:dyDescent="0.4">
      <c r="B17" s="67">
        <v>7</v>
      </c>
      <c r="C17" s="48" t="s">
        <v>34</v>
      </c>
      <c r="D17" s="49" t="s">
        <v>128</v>
      </c>
      <c r="E17" s="8"/>
      <c r="F17" s="8"/>
      <c r="G17" s="105"/>
      <c r="H17" s="33">
        <f>L18</f>
        <v>1.25</v>
      </c>
      <c r="J17" s="131" t="s">
        <v>130</v>
      </c>
      <c r="K17" s="70"/>
      <c r="L17" s="194">
        <v>5</v>
      </c>
      <c r="M17" s="71" t="s">
        <v>131</v>
      </c>
      <c r="N17" s="183"/>
      <c r="O17" s="183"/>
      <c r="P17" s="183"/>
      <c r="Q17" s="214">
        <v>8</v>
      </c>
      <c r="R17" s="215" t="s">
        <v>35</v>
      </c>
      <c r="S17" s="216" t="s">
        <v>46</v>
      </c>
      <c r="T17" s="217" t="s">
        <v>47</v>
      </c>
      <c r="U17" s="218">
        <f>L41</f>
        <v>6.222222222222222E-2</v>
      </c>
      <c r="V17" s="219">
        <f>V11+V13</f>
        <v>5.0989999999999993</v>
      </c>
      <c r="W17" s="220">
        <f>V17*U17/100</f>
        <v>3.1727111111111107E-3</v>
      </c>
    </row>
    <row r="18" spans="2:24" ht="15" thickBot="1" x14ac:dyDescent="0.4">
      <c r="B18" s="67">
        <v>8</v>
      </c>
      <c r="C18" s="48" t="s">
        <v>36</v>
      </c>
      <c r="D18" s="49" t="s">
        <v>132</v>
      </c>
      <c r="E18" s="8"/>
      <c r="F18" s="8"/>
      <c r="G18" s="193"/>
      <c r="H18" s="68">
        <f>L21</f>
        <v>16</v>
      </c>
      <c r="J18" s="131" t="s">
        <v>127</v>
      </c>
      <c r="K18" s="70"/>
      <c r="L18" s="41">
        <f>L16*L17</f>
        <v>1.25</v>
      </c>
      <c r="M18" s="26" t="s">
        <v>33</v>
      </c>
      <c r="N18" s="183"/>
      <c r="O18" s="183"/>
      <c r="P18" s="183"/>
      <c r="Q18" s="173">
        <v>9</v>
      </c>
      <c r="R18" s="174">
        <v>4</v>
      </c>
      <c r="S18" s="188" t="s">
        <v>195</v>
      </c>
      <c r="T18" s="221"/>
      <c r="U18" s="190"/>
      <c r="V18" s="178"/>
      <c r="W18" s="179">
        <f>W10+W12+W16</f>
        <v>10.201172711111109</v>
      </c>
    </row>
    <row r="19" spans="2:24" ht="15" thickBot="1" x14ac:dyDescent="0.4">
      <c r="B19" s="67">
        <v>9</v>
      </c>
      <c r="C19" s="48" t="s">
        <v>133</v>
      </c>
      <c r="D19" s="222"/>
      <c r="E19" s="61"/>
      <c r="F19" s="61"/>
      <c r="G19" s="61"/>
      <c r="H19" s="33"/>
      <c r="J19" s="223" t="s">
        <v>134</v>
      </c>
      <c r="K19" s="224"/>
      <c r="L19" s="225">
        <v>0.5</v>
      </c>
      <c r="M19" s="226" t="s">
        <v>135</v>
      </c>
      <c r="N19" s="183"/>
      <c r="O19" s="183"/>
      <c r="P19" s="183"/>
      <c r="Q19" s="173">
        <v>10</v>
      </c>
      <c r="R19" s="174" t="s">
        <v>52</v>
      </c>
      <c r="S19" s="188" t="s">
        <v>57</v>
      </c>
      <c r="T19" s="221">
        <v>0.35199999999999998</v>
      </c>
      <c r="U19" s="190"/>
      <c r="V19" s="178"/>
      <c r="W19" s="179">
        <f>W20</f>
        <v>3.5908127943111103</v>
      </c>
    </row>
    <row r="20" spans="2:24" ht="15" thickBot="1" x14ac:dyDescent="0.4">
      <c r="B20" s="29">
        <v>10</v>
      </c>
      <c r="C20" s="48" t="s">
        <v>137</v>
      </c>
      <c r="D20" s="222"/>
      <c r="E20" s="61"/>
      <c r="F20" s="61"/>
      <c r="G20" s="61"/>
      <c r="H20" s="33"/>
      <c r="J20" s="131" t="s">
        <v>130</v>
      </c>
      <c r="K20" s="70"/>
      <c r="L20" s="194">
        <v>32</v>
      </c>
      <c r="M20" s="71" t="s">
        <v>138</v>
      </c>
      <c r="N20" s="183"/>
      <c r="O20" s="183"/>
      <c r="P20" s="183"/>
      <c r="Q20" s="184">
        <v>11</v>
      </c>
      <c r="R20" s="227" t="s">
        <v>155</v>
      </c>
      <c r="S20" s="93" t="s">
        <v>136</v>
      </c>
      <c r="T20" s="228">
        <v>0.35199999999999998</v>
      </c>
      <c r="U20" s="166"/>
      <c r="V20" s="229"/>
      <c r="W20" s="187">
        <f>T20*(W10+W12+W16)</f>
        <v>3.5908127943111103</v>
      </c>
    </row>
    <row r="21" spans="2:24" ht="15" thickBot="1" x14ac:dyDescent="0.4">
      <c r="B21" s="36">
        <v>11</v>
      </c>
      <c r="C21" s="54" t="s">
        <v>31</v>
      </c>
      <c r="D21" s="232" t="s">
        <v>139</v>
      </c>
      <c r="E21" s="40"/>
      <c r="F21" s="45"/>
      <c r="G21" s="40"/>
      <c r="H21" s="58">
        <f>SUM(H22:H25)</f>
        <v>2.8</v>
      </c>
      <c r="J21" s="131" t="s">
        <v>127</v>
      </c>
      <c r="K21" s="70"/>
      <c r="L21" s="41">
        <f>L19*L20</f>
        <v>16</v>
      </c>
      <c r="M21" s="26" t="s">
        <v>33</v>
      </c>
      <c r="N21" s="183"/>
      <c r="O21" s="183"/>
      <c r="P21" s="183"/>
      <c r="Q21" s="173">
        <v>12</v>
      </c>
      <c r="R21" s="174" t="s">
        <v>54</v>
      </c>
      <c r="S21" s="175" t="s">
        <v>66</v>
      </c>
      <c r="T21" s="176" t="s">
        <v>33</v>
      </c>
      <c r="U21" s="177"/>
      <c r="V21" s="231"/>
      <c r="W21" s="179">
        <f>W10++W12+W19+W16</f>
        <v>13.79198550542222</v>
      </c>
    </row>
    <row r="22" spans="2:24" ht="15" thickBot="1" x14ac:dyDescent="0.4">
      <c r="B22" s="67">
        <v>12</v>
      </c>
      <c r="C22" s="51" t="s">
        <v>35</v>
      </c>
      <c r="D22" s="233" t="s">
        <v>140</v>
      </c>
      <c r="E22" s="65"/>
      <c r="F22" s="65"/>
      <c r="G22" s="234"/>
      <c r="H22" s="33">
        <f>L26</f>
        <v>0.8</v>
      </c>
      <c r="J22" s="83" t="s">
        <v>141</v>
      </c>
      <c r="K22" s="84"/>
      <c r="L22" s="84"/>
      <c r="M22" s="85" t="s">
        <v>7</v>
      </c>
      <c r="N22" s="183"/>
      <c r="O22" s="183"/>
      <c r="P22" s="183"/>
    </row>
    <row r="23" spans="2:24" ht="16.5" customHeight="1" thickBot="1" x14ac:dyDescent="0.4">
      <c r="B23" s="67">
        <v>13</v>
      </c>
      <c r="C23" s="48" t="s">
        <v>37</v>
      </c>
      <c r="D23" s="233" t="s">
        <v>142</v>
      </c>
      <c r="E23" s="8"/>
      <c r="F23" s="8"/>
      <c r="G23" s="105"/>
      <c r="H23" s="68">
        <f>L29</f>
        <v>2</v>
      </c>
      <c r="J23" s="116" t="s">
        <v>143</v>
      </c>
      <c r="K23" s="117"/>
      <c r="L23" s="235">
        <v>100</v>
      </c>
      <c r="M23" s="60" t="s">
        <v>144</v>
      </c>
      <c r="N23" s="183"/>
      <c r="O23" s="183"/>
      <c r="P23" s="183"/>
      <c r="Q23" s="159" t="s">
        <v>3</v>
      </c>
      <c r="R23" s="160" t="s">
        <v>4</v>
      </c>
      <c r="S23" s="160" t="s">
        <v>5</v>
      </c>
      <c r="T23" s="160" t="s">
        <v>8</v>
      </c>
      <c r="U23" s="160" t="s">
        <v>9</v>
      </c>
      <c r="V23" s="160" t="s">
        <v>10</v>
      </c>
      <c r="W23" s="161" t="s">
        <v>11</v>
      </c>
    </row>
    <row r="24" spans="2:24" ht="15" thickBot="1" x14ac:dyDescent="0.4">
      <c r="B24" s="29">
        <v>14</v>
      </c>
      <c r="C24" s="48" t="s">
        <v>145</v>
      </c>
      <c r="D24" s="49"/>
      <c r="E24" s="8"/>
      <c r="F24" s="8"/>
      <c r="G24" s="105"/>
      <c r="H24" s="68"/>
      <c r="J24" s="83" t="s">
        <v>140</v>
      </c>
      <c r="K24" s="84"/>
      <c r="L24" s="84"/>
      <c r="M24" s="85" t="s">
        <v>7</v>
      </c>
      <c r="N24" s="183"/>
      <c r="O24" s="183"/>
      <c r="P24" s="183"/>
      <c r="Q24" s="165"/>
      <c r="R24" s="166"/>
      <c r="S24" s="167"/>
      <c r="T24" s="168"/>
      <c r="U24" s="169"/>
      <c r="V24" s="170"/>
      <c r="W24" s="171"/>
      <c r="X24" s="183"/>
    </row>
    <row r="25" spans="2:24" ht="15" thickBot="1" x14ac:dyDescent="0.4">
      <c r="B25" s="67">
        <v>15</v>
      </c>
      <c r="C25" s="48" t="s">
        <v>146</v>
      </c>
      <c r="D25" s="49"/>
      <c r="E25" s="8"/>
      <c r="F25" s="8"/>
      <c r="G25" s="105"/>
      <c r="H25" s="68"/>
      <c r="J25" s="69" t="s">
        <v>147</v>
      </c>
      <c r="K25" s="70"/>
      <c r="L25" s="25">
        <v>80</v>
      </c>
      <c r="M25" s="71" t="s">
        <v>82</v>
      </c>
      <c r="N25" s="183"/>
      <c r="O25" s="183"/>
      <c r="P25" s="183"/>
      <c r="Q25" s="173">
        <v>1</v>
      </c>
      <c r="R25" s="174" t="s">
        <v>14</v>
      </c>
      <c r="S25" s="175" t="s">
        <v>15</v>
      </c>
      <c r="T25" s="176"/>
      <c r="U25" s="177"/>
      <c r="V25" s="178"/>
      <c r="W25" s="179">
        <f>SUM(W26:W26)</f>
        <v>2.5230000000000001</v>
      </c>
    </row>
    <row r="26" spans="2:24" ht="15" thickBot="1" x14ac:dyDescent="0.4">
      <c r="B26" s="36">
        <v>16</v>
      </c>
      <c r="C26" s="54" t="s">
        <v>42</v>
      </c>
      <c r="D26" s="55" t="s">
        <v>149</v>
      </c>
      <c r="E26" s="38"/>
      <c r="F26" s="56"/>
      <c r="G26" s="57"/>
      <c r="H26" s="91">
        <v>10</v>
      </c>
      <c r="J26" s="69" t="s">
        <v>150</v>
      </c>
      <c r="K26" s="70"/>
      <c r="L26" s="41">
        <f>L25/L23</f>
        <v>0.8</v>
      </c>
      <c r="M26" s="71" t="s">
        <v>151</v>
      </c>
      <c r="Q26" s="184">
        <v>2</v>
      </c>
      <c r="R26" s="166" t="s">
        <v>18</v>
      </c>
      <c r="S26" s="93" t="s">
        <v>148</v>
      </c>
      <c r="T26" s="166" t="s">
        <v>22</v>
      </c>
      <c r="U26" s="185">
        <v>0.5</v>
      </c>
      <c r="V26" s="186">
        <v>5.0460000000000003</v>
      </c>
      <c r="W26" s="187">
        <f>V26*U26</f>
        <v>2.5230000000000001</v>
      </c>
    </row>
    <row r="27" spans="2:24" ht="14.5" customHeight="1" thickBot="1" x14ac:dyDescent="0.4">
      <c r="B27" s="36">
        <v>17</v>
      </c>
      <c r="C27" s="54" t="s">
        <v>52</v>
      </c>
      <c r="D27" s="55" t="s">
        <v>152</v>
      </c>
      <c r="E27" s="38"/>
      <c r="F27" s="56"/>
      <c r="G27" s="57"/>
      <c r="H27" s="77">
        <f>SUM(H28:H30)</f>
        <v>3.5042875906666664</v>
      </c>
      <c r="J27" s="322" t="s">
        <v>153</v>
      </c>
      <c r="K27" s="323"/>
      <c r="L27" s="323"/>
      <c r="M27" s="85" t="s">
        <v>7</v>
      </c>
      <c r="Q27" s="173">
        <v>3</v>
      </c>
      <c r="R27" s="312" t="s">
        <v>23</v>
      </c>
      <c r="S27" s="188" t="s">
        <v>26</v>
      </c>
      <c r="T27" s="189"/>
      <c r="U27" s="190"/>
      <c r="V27" s="191"/>
      <c r="W27" s="192">
        <f>SUM(W28:W30)</f>
        <v>0.89500000000000002</v>
      </c>
    </row>
    <row r="28" spans="2:24" ht="14.5" customHeight="1" x14ac:dyDescent="0.35">
      <c r="B28" s="29">
        <v>18</v>
      </c>
      <c r="C28" s="48" t="s">
        <v>155</v>
      </c>
      <c r="D28" s="49" t="s">
        <v>156</v>
      </c>
      <c r="E28" s="8"/>
      <c r="F28" s="239">
        <v>1.4999999999999999E-2</v>
      </c>
      <c r="G28" s="105"/>
      <c r="H28" s="68">
        <f>F28*(W18+W31)</f>
        <v>0.20428759066666663</v>
      </c>
      <c r="J28" s="69" t="s">
        <v>157</v>
      </c>
      <c r="K28" s="70"/>
      <c r="L28" s="25">
        <v>200</v>
      </c>
      <c r="M28" s="71" t="s">
        <v>82</v>
      </c>
      <c r="Q28" s="196">
        <v>4</v>
      </c>
      <c r="R28" s="92" t="s">
        <v>27</v>
      </c>
      <c r="S28" s="236" t="s">
        <v>154</v>
      </c>
      <c r="T28" s="94" t="s">
        <v>22</v>
      </c>
      <c r="U28" s="237">
        <f>U26</f>
        <v>0.5</v>
      </c>
      <c r="V28" s="238">
        <v>1.79</v>
      </c>
      <c r="W28" s="187">
        <f>U28*V28</f>
        <v>0.89500000000000002</v>
      </c>
    </row>
    <row r="29" spans="2:24" ht="15" thickBot="1" x14ac:dyDescent="0.4">
      <c r="B29" s="67">
        <v>19</v>
      </c>
      <c r="C29" s="92" t="s">
        <v>158</v>
      </c>
      <c r="D29" s="49" t="s">
        <v>159</v>
      </c>
      <c r="E29" s="8"/>
      <c r="F29" s="311">
        <v>3.3</v>
      </c>
      <c r="G29" s="105"/>
      <c r="H29" s="68">
        <f>F29</f>
        <v>3.3</v>
      </c>
      <c r="J29" s="69" t="s">
        <v>150</v>
      </c>
      <c r="K29" s="70"/>
      <c r="L29" s="41">
        <f>L28/L23</f>
        <v>2</v>
      </c>
      <c r="M29" s="71" t="s">
        <v>151</v>
      </c>
      <c r="Q29" s="203">
        <v>5</v>
      </c>
      <c r="R29" s="48" t="s">
        <v>34</v>
      </c>
      <c r="S29" s="30"/>
      <c r="T29" s="8"/>
      <c r="U29" s="34"/>
      <c r="V29" s="52"/>
      <c r="W29" s="240"/>
    </row>
    <row r="30" spans="2:24" ht="14.5" customHeight="1" thickBot="1" x14ac:dyDescent="0.4">
      <c r="B30" s="67">
        <v>20</v>
      </c>
      <c r="C30" s="92" t="s">
        <v>160</v>
      </c>
      <c r="D30" s="49" t="s">
        <v>192</v>
      </c>
      <c r="E30" s="8"/>
      <c r="F30" s="34">
        <v>0</v>
      </c>
      <c r="G30" s="105"/>
      <c r="H30" s="68">
        <f>F30</f>
        <v>0</v>
      </c>
      <c r="J30" s="322" t="s">
        <v>59</v>
      </c>
      <c r="K30" s="323"/>
      <c r="L30" s="323"/>
      <c r="M30" s="85" t="s">
        <v>7</v>
      </c>
      <c r="Q30" s="203">
        <v>6</v>
      </c>
      <c r="R30" s="48" t="s">
        <v>36</v>
      </c>
      <c r="S30" s="30"/>
      <c r="T30" s="8"/>
      <c r="U30" s="34"/>
      <c r="V30" s="52"/>
      <c r="W30" s="200"/>
    </row>
    <row r="31" spans="2:24" ht="14.5" customHeight="1" thickBot="1" x14ac:dyDescent="0.4">
      <c r="B31" s="36">
        <v>21</v>
      </c>
      <c r="C31" s="54" t="s">
        <v>54</v>
      </c>
      <c r="D31" s="55" t="s">
        <v>55</v>
      </c>
      <c r="E31" s="38"/>
      <c r="F31" s="56"/>
      <c r="G31" s="57"/>
      <c r="H31" s="95">
        <f>H15+H11+H26+H21+H27</f>
        <v>55.56740909608888</v>
      </c>
      <c r="J31" s="317" t="s">
        <v>88</v>
      </c>
      <c r="K31" s="318"/>
      <c r="L31" s="135">
        <v>10000</v>
      </c>
      <c r="M31" s="26" t="s">
        <v>33</v>
      </c>
      <c r="Q31" s="173">
        <v>7</v>
      </c>
      <c r="R31" s="174" t="s">
        <v>31</v>
      </c>
      <c r="S31" s="188" t="s">
        <v>195</v>
      </c>
      <c r="T31" s="221"/>
      <c r="U31" s="190"/>
      <c r="V31" s="178"/>
      <c r="W31" s="179">
        <f>W25+W27</f>
        <v>3.4180000000000001</v>
      </c>
    </row>
    <row r="32" spans="2:24" ht="15.65" customHeight="1" thickBot="1" x14ac:dyDescent="0.4">
      <c r="B32" s="36">
        <v>22</v>
      </c>
      <c r="C32" s="98" t="s">
        <v>58</v>
      </c>
      <c r="D32" s="99" t="s">
        <v>59</v>
      </c>
      <c r="E32" s="100"/>
      <c r="F32" s="44">
        <f>L33</f>
        <v>8.3333333333333329E-2</v>
      </c>
      <c r="G32" s="40"/>
      <c r="H32" s="102">
        <f>H31*F32</f>
        <v>4.6306174246740728</v>
      </c>
      <c r="J32" s="317" t="s">
        <v>91</v>
      </c>
      <c r="K32" s="318"/>
      <c r="L32" s="25">
        <v>120000</v>
      </c>
      <c r="M32" s="26" t="s">
        <v>33</v>
      </c>
      <c r="Q32" s="173">
        <v>8</v>
      </c>
      <c r="R32" s="174" t="s">
        <v>42</v>
      </c>
      <c r="S32" s="188" t="s">
        <v>57</v>
      </c>
      <c r="T32" s="221">
        <v>0.35199999999999998</v>
      </c>
      <c r="U32" s="190"/>
      <c r="V32" s="178"/>
      <c r="W32" s="179">
        <f>T32*(W25+W27)</f>
        <v>1.203136</v>
      </c>
    </row>
    <row r="33" spans="2:23" ht="15" thickBot="1" x14ac:dyDescent="0.4">
      <c r="B33" s="36">
        <v>23</v>
      </c>
      <c r="C33" s="19" t="s">
        <v>62</v>
      </c>
      <c r="D33" s="99" t="s">
        <v>63</v>
      </c>
      <c r="E33" s="21"/>
      <c r="F33" s="106"/>
      <c r="G33" s="23"/>
      <c r="H33" s="107">
        <f>H31+H32</f>
        <v>60.198026520762951</v>
      </c>
      <c r="J33" s="116" t="s">
        <v>59</v>
      </c>
      <c r="K33" s="141"/>
      <c r="L33" s="142">
        <f>L31/L32</f>
        <v>8.3333333333333329E-2</v>
      </c>
      <c r="M33" s="60" t="s">
        <v>33</v>
      </c>
      <c r="Q33" s="184">
        <v>9</v>
      </c>
      <c r="R33" s="227" t="s">
        <v>48</v>
      </c>
      <c r="S33" s="93" t="s">
        <v>61</v>
      </c>
      <c r="T33" s="228">
        <v>0.35199999999999998</v>
      </c>
      <c r="U33" s="166"/>
      <c r="V33" s="229"/>
      <c r="W33" s="187">
        <f>T33*(W25+W27)</f>
        <v>1.203136</v>
      </c>
    </row>
    <row r="34" spans="2:23" ht="15" thickBot="1" x14ac:dyDescent="0.4">
      <c r="B34" s="36">
        <v>24</v>
      </c>
      <c r="C34" s="108" t="s">
        <v>67</v>
      </c>
      <c r="D34" s="20" t="s">
        <v>68</v>
      </c>
      <c r="E34" s="39"/>
      <c r="F34" s="109"/>
      <c r="G34" s="39"/>
      <c r="H34" s="110">
        <f>SUM(H35:H37)</f>
        <v>3.5115515470445056</v>
      </c>
      <c r="J34" s="83" t="s">
        <v>97</v>
      </c>
      <c r="K34" s="146"/>
      <c r="L34" s="146"/>
      <c r="M34" s="85" t="s">
        <v>7</v>
      </c>
      <c r="Q34" s="173">
        <v>10</v>
      </c>
      <c r="R34" s="174" t="s">
        <v>52</v>
      </c>
      <c r="S34" s="175" t="s">
        <v>66</v>
      </c>
      <c r="T34" s="176" t="s">
        <v>33</v>
      </c>
      <c r="U34" s="177"/>
      <c r="V34" s="178"/>
      <c r="W34" s="179">
        <f>W25+W27+W32</f>
        <v>4.6211359999999999</v>
      </c>
    </row>
    <row r="35" spans="2:23" ht="14.5" customHeight="1" x14ac:dyDescent="0.35">
      <c r="B35" s="29">
        <v>25</v>
      </c>
      <c r="C35" s="48" t="s">
        <v>70</v>
      </c>
      <c r="D35" s="30" t="s">
        <v>71</v>
      </c>
      <c r="E35" s="8"/>
      <c r="F35" s="111"/>
      <c r="G35" s="112"/>
      <c r="H35" s="113" t="s">
        <v>72</v>
      </c>
      <c r="J35" s="317" t="s">
        <v>99</v>
      </c>
      <c r="K35" s="318"/>
      <c r="L35" s="135">
        <v>7000</v>
      </c>
      <c r="M35" s="26" t="s">
        <v>33</v>
      </c>
      <c r="Q35" s="182"/>
      <c r="R35" s="182"/>
      <c r="S35" s="182"/>
      <c r="T35" s="182"/>
      <c r="U35" s="182"/>
      <c r="V35" s="182"/>
      <c r="W35" s="182"/>
    </row>
    <row r="36" spans="2:23" ht="14.5" customHeight="1" x14ac:dyDescent="0.35">
      <c r="B36" s="29">
        <v>26</v>
      </c>
      <c r="C36" s="48" t="s">
        <v>74</v>
      </c>
      <c r="D36" s="30" t="s">
        <v>75</v>
      </c>
      <c r="E36" s="8"/>
      <c r="F36" s="111"/>
      <c r="G36" s="115"/>
      <c r="H36" s="113" t="s">
        <v>72</v>
      </c>
      <c r="J36" s="317" t="s">
        <v>91</v>
      </c>
      <c r="K36" s="318"/>
      <c r="L36" s="25">
        <v>120000</v>
      </c>
      <c r="M36" s="26" t="s">
        <v>33</v>
      </c>
      <c r="Q36" s="241"/>
      <c r="R36" s="241"/>
      <c r="S36" s="242"/>
      <c r="T36" s="241"/>
      <c r="U36" s="241"/>
      <c r="V36" s="243"/>
      <c r="W36" s="244"/>
    </row>
    <row r="37" spans="2:23" ht="15" thickBot="1" x14ac:dyDescent="0.4">
      <c r="B37" s="67">
        <v>27</v>
      </c>
      <c r="C37" s="48" t="s">
        <v>77</v>
      </c>
      <c r="D37" s="30" t="s">
        <v>78</v>
      </c>
      <c r="E37" s="8"/>
      <c r="F37" s="44">
        <f>L37</f>
        <v>5.8333333333333334E-2</v>
      </c>
      <c r="G37" s="112"/>
      <c r="H37" s="113">
        <f>H33*F37</f>
        <v>3.5115515470445056</v>
      </c>
      <c r="J37" s="116" t="s">
        <v>97</v>
      </c>
      <c r="K37" s="141"/>
      <c r="L37" s="142">
        <f>L35/L36</f>
        <v>5.8333333333333334E-2</v>
      </c>
      <c r="M37" s="60" t="s">
        <v>33</v>
      </c>
      <c r="Q37" s="245"/>
      <c r="R37" s="246"/>
      <c r="S37" s="247"/>
      <c r="T37" s="248"/>
      <c r="U37" s="241"/>
      <c r="V37" s="248"/>
      <c r="W37" s="249"/>
    </row>
    <row r="38" spans="2:23" x14ac:dyDescent="0.35">
      <c r="B38" s="36">
        <v>28</v>
      </c>
      <c r="C38" s="19" t="s">
        <v>80</v>
      </c>
      <c r="D38" s="20" t="s">
        <v>161</v>
      </c>
      <c r="E38" s="100"/>
      <c r="F38" s="39"/>
      <c r="G38" s="40"/>
      <c r="H38" s="24">
        <f>H33+H34</f>
        <v>63.709578067807456</v>
      </c>
      <c r="J38" s="83" t="s">
        <v>102</v>
      </c>
      <c r="K38" s="146"/>
      <c r="L38" s="146"/>
      <c r="M38" s="85" t="s">
        <v>7</v>
      </c>
      <c r="Q38" s="245"/>
      <c r="R38" s="241"/>
      <c r="S38" s="250"/>
      <c r="T38" s="241"/>
      <c r="U38" s="241"/>
      <c r="V38" s="251"/>
      <c r="W38" s="252"/>
    </row>
    <row r="39" spans="2:23" ht="19.5" customHeight="1" x14ac:dyDescent="0.35">
      <c r="J39" s="317" t="s">
        <v>103</v>
      </c>
      <c r="K39" s="318"/>
      <c r="L39" s="135">
        <v>2800</v>
      </c>
      <c r="M39" s="26" t="s">
        <v>33</v>
      </c>
      <c r="Q39" s="253"/>
      <c r="R39" s="254"/>
      <c r="S39" s="255"/>
      <c r="T39" s="256"/>
      <c r="U39" s="241"/>
      <c r="V39" s="257"/>
      <c r="W39" s="258"/>
    </row>
    <row r="40" spans="2:23" ht="14.5" customHeight="1" x14ac:dyDescent="0.35">
      <c r="B40" s="126" t="s">
        <v>179</v>
      </c>
      <c r="C40" s="127"/>
      <c r="D40" s="127"/>
      <c r="E40" s="128"/>
      <c r="F40" s="128"/>
      <c r="G40" s="128"/>
      <c r="H40" s="129"/>
      <c r="J40" s="317" t="s">
        <v>104</v>
      </c>
      <c r="K40" s="318"/>
      <c r="L40" s="25">
        <v>45000</v>
      </c>
      <c r="M40" s="26" t="s">
        <v>33</v>
      </c>
      <c r="Q40" s="245"/>
      <c r="R40" s="254"/>
      <c r="S40" s="250"/>
      <c r="T40" s="241"/>
      <c r="U40" s="241"/>
      <c r="V40" s="257"/>
      <c r="W40" s="252"/>
    </row>
    <row r="41" spans="2:23" ht="15" thickBot="1" x14ac:dyDescent="0.4">
      <c r="B41" s="67">
        <v>29</v>
      </c>
      <c r="C41" s="132" t="s">
        <v>86</v>
      </c>
      <c r="D41" s="133" t="s">
        <v>87</v>
      </c>
      <c r="E41" s="17"/>
      <c r="F41" s="17"/>
      <c r="G41" s="259">
        <v>0.1</v>
      </c>
      <c r="H41" s="68">
        <f>H38*G41</f>
        <v>6.370957806780746</v>
      </c>
      <c r="J41" s="116" t="s">
        <v>162</v>
      </c>
      <c r="K41" s="141"/>
      <c r="L41" s="142">
        <f>L39/L40</f>
        <v>6.222222222222222E-2</v>
      </c>
      <c r="M41" s="60" t="s">
        <v>33</v>
      </c>
      <c r="Q41" s="245"/>
      <c r="R41" s="254"/>
      <c r="S41" s="250"/>
      <c r="T41" s="241"/>
      <c r="U41" s="241"/>
      <c r="V41" s="257"/>
      <c r="W41" s="252"/>
    </row>
    <row r="42" spans="2:23" x14ac:dyDescent="0.35">
      <c r="B42" s="36">
        <v>30</v>
      </c>
      <c r="C42" s="137">
        <v>12</v>
      </c>
      <c r="D42" s="20" t="s">
        <v>90</v>
      </c>
      <c r="E42" s="100"/>
      <c r="F42" s="39"/>
      <c r="G42" s="138"/>
      <c r="H42" s="72">
        <f>H38+H41</f>
        <v>70.080535874588207</v>
      </c>
      <c r="Q42" s="245"/>
      <c r="R42" s="254"/>
      <c r="S42" s="250"/>
      <c r="T42" s="241"/>
      <c r="U42" s="241"/>
      <c r="V42" s="257"/>
      <c r="W42" s="252"/>
    </row>
    <row r="43" spans="2:23" x14ac:dyDescent="0.35">
      <c r="B43" s="67">
        <v>31</v>
      </c>
      <c r="C43" s="132" t="s">
        <v>93</v>
      </c>
      <c r="D43" s="133" t="s">
        <v>94</v>
      </c>
      <c r="E43" s="17"/>
      <c r="F43" s="139"/>
      <c r="G43" s="260">
        <v>0.2</v>
      </c>
      <c r="H43" s="68">
        <f>H42*G43</f>
        <v>14.016107174917643</v>
      </c>
      <c r="Q43" s="245"/>
      <c r="R43" s="254"/>
      <c r="S43" s="250"/>
      <c r="T43" s="241"/>
      <c r="U43" s="241"/>
      <c r="V43" s="257"/>
      <c r="W43" s="252"/>
    </row>
    <row r="44" spans="2:23" ht="14.5" customHeight="1" x14ac:dyDescent="0.35">
      <c r="B44" s="36">
        <v>32</v>
      </c>
      <c r="C44" s="137">
        <v>14</v>
      </c>
      <c r="D44" s="20" t="s">
        <v>96</v>
      </c>
      <c r="E44" s="39"/>
      <c r="F44" s="143"/>
      <c r="G44" s="144"/>
      <c r="H44" s="145">
        <f>H42+H43</f>
        <v>84.096643049505843</v>
      </c>
      <c r="Q44" s="253"/>
      <c r="R44" s="254"/>
      <c r="S44" s="255"/>
      <c r="T44" s="256"/>
      <c r="U44" s="241"/>
      <c r="V44" s="257"/>
      <c r="W44" s="258"/>
    </row>
    <row r="45" spans="2:23" ht="14.5" customHeight="1" x14ac:dyDescent="0.35">
      <c r="Q45" s="245"/>
      <c r="R45" s="254"/>
      <c r="S45" s="250"/>
      <c r="T45" s="241"/>
      <c r="U45" s="241"/>
      <c r="V45" s="257"/>
      <c r="W45" s="252"/>
    </row>
    <row r="46" spans="2:23" ht="14.5" customHeight="1" x14ac:dyDescent="0.35">
      <c r="B46" s="20" t="s">
        <v>194</v>
      </c>
      <c r="C46" s="261"/>
      <c r="D46" s="261"/>
      <c r="E46" s="262">
        <v>0.15</v>
      </c>
      <c r="F46" s="309" t="s">
        <v>193</v>
      </c>
      <c r="G46" s="261"/>
      <c r="H46" s="263">
        <f>E46*H44</f>
        <v>12.614496457425876</v>
      </c>
      <c r="Q46" s="245"/>
      <c r="R46" s="246"/>
      <c r="S46" s="255"/>
      <c r="T46" s="264"/>
      <c r="U46" s="241"/>
      <c r="V46" s="248"/>
      <c r="W46" s="249"/>
    </row>
    <row r="47" spans="2:23" x14ac:dyDescent="0.35">
      <c r="Q47" s="245"/>
      <c r="R47" s="254"/>
      <c r="S47" s="250"/>
      <c r="T47" s="256"/>
      <c r="U47" s="241"/>
      <c r="V47" s="257"/>
      <c r="W47" s="252"/>
    </row>
    <row r="48" spans="2:23" x14ac:dyDescent="0.35">
      <c r="Q48" s="245"/>
      <c r="R48" s="246"/>
      <c r="S48" s="247"/>
      <c r="T48" s="248"/>
      <c r="U48" s="241"/>
      <c r="V48" s="248"/>
      <c r="W48" s="249"/>
    </row>
    <row r="49" spans="17:23" ht="29.25" customHeight="1" x14ac:dyDescent="0.35"/>
    <row r="50" spans="17:23" ht="22.5" customHeight="1" x14ac:dyDescent="0.35"/>
    <row r="51" spans="17:23" x14ac:dyDescent="0.35">
      <c r="Q51" s="183"/>
      <c r="U51" s="183"/>
      <c r="V51" s="183"/>
      <c r="W51" s="183"/>
    </row>
    <row r="71" spans="2:8" x14ac:dyDescent="0.35">
      <c r="H71" s="169"/>
    </row>
    <row r="72" spans="2:8" x14ac:dyDescent="0.35">
      <c r="H72" s="169"/>
    </row>
    <row r="76" spans="2:8" x14ac:dyDescent="0.35">
      <c r="B76" s="265"/>
    </row>
  </sheetData>
  <mergeCells count="10">
    <mergeCell ref="J36:K36"/>
    <mergeCell ref="J39:K39"/>
    <mergeCell ref="J40:K40"/>
    <mergeCell ref="B7:H7"/>
    <mergeCell ref="B8:H8"/>
    <mergeCell ref="J27:L27"/>
    <mergeCell ref="J31:K31"/>
    <mergeCell ref="J32:K32"/>
    <mergeCell ref="J35:K35"/>
    <mergeCell ref="J30:L30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4998B-0327-4FC2-9B68-EB9AC4669BC4}">
  <dimension ref="B1:X76"/>
  <sheetViews>
    <sheetView workbookViewId="0">
      <selection activeCell="E3" sqref="E3"/>
    </sheetView>
  </sheetViews>
  <sheetFormatPr defaultRowHeight="14.5" x14ac:dyDescent="0.35"/>
  <cols>
    <col min="1" max="1" width="3.81640625" customWidth="1"/>
    <col min="2" max="2" width="6.453125" customWidth="1"/>
    <col min="3" max="3" width="5.54296875" customWidth="1"/>
    <col min="4" max="4" width="30.81640625" customWidth="1"/>
    <col min="5" max="5" width="9.81640625" customWidth="1"/>
    <col min="6" max="6" width="7.54296875" customWidth="1"/>
    <col min="7" max="7" width="10" customWidth="1"/>
    <col min="8" max="8" width="10.453125" customWidth="1"/>
    <col min="9" max="9" width="4.81640625" customWidth="1"/>
    <col min="10" max="10" width="13.26953125" customWidth="1"/>
    <col min="11" max="11" width="25.81640625" customWidth="1"/>
    <col min="12" max="12" width="11.26953125" customWidth="1"/>
    <col min="13" max="13" width="11.453125" customWidth="1"/>
    <col min="14" max="14" width="11.54296875" customWidth="1"/>
    <col min="15" max="15" width="3.26953125" customWidth="1"/>
    <col min="16" max="16" width="5.7265625" customWidth="1"/>
    <col min="17" max="18" width="5" customWidth="1"/>
    <col min="19" max="19" width="47.81640625" customWidth="1"/>
    <col min="20" max="20" width="6" customWidth="1"/>
    <col min="21" max="21" width="5.7265625" customWidth="1"/>
    <col min="22" max="22" width="5" customWidth="1"/>
    <col min="23" max="23" width="6.54296875" customWidth="1"/>
  </cols>
  <sheetData>
    <row r="1" spans="2:23" x14ac:dyDescent="0.35">
      <c r="B1" s="2" t="s">
        <v>106</v>
      </c>
      <c r="C1" s="2"/>
      <c r="D1" s="2"/>
      <c r="E1" s="2" t="s">
        <v>165</v>
      </c>
      <c r="F1" s="2"/>
      <c r="G1" s="154"/>
      <c r="H1" s="154"/>
      <c r="I1" s="155"/>
      <c r="J1" s="2" t="s">
        <v>106</v>
      </c>
      <c r="K1" s="2"/>
      <c r="L1" s="2" t="s">
        <v>165</v>
      </c>
      <c r="M1" s="2"/>
      <c r="N1" s="154"/>
      <c r="Q1" s="2" t="s">
        <v>184</v>
      </c>
      <c r="R1" s="2"/>
      <c r="S1" s="2"/>
      <c r="T1" s="2"/>
      <c r="U1" s="154"/>
      <c r="V1" s="2"/>
      <c r="W1" s="2"/>
    </row>
    <row r="3" spans="2:23" x14ac:dyDescent="0.35">
      <c r="B3" s="3" t="s">
        <v>2</v>
      </c>
      <c r="C3" s="3"/>
      <c r="D3" s="3"/>
      <c r="J3" s="3" t="s">
        <v>2</v>
      </c>
      <c r="K3" s="3"/>
      <c r="Q3" s="3" t="s">
        <v>2</v>
      </c>
      <c r="R3" s="3"/>
      <c r="S3" s="3"/>
    </row>
    <row r="5" spans="2:23" x14ac:dyDescent="0.35">
      <c r="C5" s="156"/>
      <c r="D5" s="156"/>
    </row>
    <row r="7" spans="2:23" ht="16" thickBot="1" x14ac:dyDescent="0.4">
      <c r="B7" s="315" t="s">
        <v>108</v>
      </c>
      <c r="C7" s="315"/>
      <c r="D7" s="315"/>
      <c r="E7" s="315"/>
      <c r="F7" s="315"/>
      <c r="G7" s="315"/>
      <c r="H7" s="315"/>
    </row>
    <row r="8" spans="2:23" ht="15" thickBot="1" x14ac:dyDescent="0.4">
      <c r="B8" s="319"/>
      <c r="C8" s="320"/>
      <c r="D8" s="320"/>
      <c r="E8" s="320"/>
      <c r="F8" s="320"/>
      <c r="G8" s="320"/>
      <c r="H8" s="321"/>
      <c r="J8" s="4" t="s">
        <v>109</v>
      </c>
      <c r="K8" s="157" t="s">
        <v>110</v>
      </c>
      <c r="L8" s="158" t="s">
        <v>111</v>
      </c>
      <c r="M8" s="158" t="s">
        <v>112</v>
      </c>
      <c r="Q8" s="159" t="s">
        <v>3</v>
      </c>
      <c r="R8" s="160" t="s">
        <v>4</v>
      </c>
      <c r="S8" s="160" t="s">
        <v>5</v>
      </c>
      <c r="T8" s="160" t="s">
        <v>8</v>
      </c>
      <c r="U8" s="160" t="s">
        <v>9</v>
      </c>
      <c r="V8" s="160" t="s">
        <v>10</v>
      </c>
      <c r="W8" s="161" t="s">
        <v>11</v>
      </c>
    </row>
    <row r="9" spans="2:23" ht="15" thickBot="1" x14ac:dyDescent="0.4">
      <c r="B9" s="4" t="s">
        <v>3</v>
      </c>
      <c r="C9" s="4" t="s">
        <v>4</v>
      </c>
      <c r="D9" s="4" t="s">
        <v>5</v>
      </c>
      <c r="E9" s="4"/>
      <c r="F9" s="4"/>
      <c r="G9" s="4"/>
      <c r="H9" s="5" t="s">
        <v>113</v>
      </c>
      <c r="J9" s="162"/>
      <c r="K9" s="163">
        <v>0.7</v>
      </c>
      <c r="L9" s="164">
        <v>0.7</v>
      </c>
      <c r="M9" s="164">
        <v>1</v>
      </c>
      <c r="Q9" s="165"/>
      <c r="R9" s="166"/>
      <c r="S9" s="167"/>
      <c r="T9" s="168"/>
      <c r="U9" s="169"/>
      <c r="V9" s="170"/>
      <c r="W9" s="171"/>
    </row>
    <row r="10" spans="2:23" ht="15" thickBot="1" x14ac:dyDescent="0.4">
      <c r="B10" s="8"/>
      <c r="C10" s="8"/>
      <c r="D10" s="15"/>
      <c r="E10" s="10" t="s">
        <v>114</v>
      </c>
      <c r="F10" s="17"/>
      <c r="G10" s="12"/>
      <c r="H10" s="13"/>
      <c r="J10" s="162"/>
      <c r="K10" s="162"/>
      <c r="L10" s="172" t="s">
        <v>115</v>
      </c>
      <c r="M10" s="72">
        <f>K9*L9*M9</f>
        <v>0.48999999999999994</v>
      </c>
      <c r="Q10" s="173">
        <v>1</v>
      </c>
      <c r="R10" s="174" t="s">
        <v>14</v>
      </c>
      <c r="S10" s="175" t="s">
        <v>15</v>
      </c>
      <c r="T10" s="176"/>
      <c r="U10" s="177"/>
      <c r="V10" s="178"/>
      <c r="W10" s="179">
        <f>SUM(W11:W11)</f>
        <v>8.7579999999999991</v>
      </c>
    </row>
    <row r="11" spans="2:23" ht="15" thickBot="1" x14ac:dyDescent="0.4">
      <c r="B11" s="36">
        <v>1</v>
      </c>
      <c r="C11" s="19" t="s">
        <v>14</v>
      </c>
      <c r="D11" s="20" t="s">
        <v>15</v>
      </c>
      <c r="E11" s="21"/>
      <c r="F11" s="28"/>
      <c r="G11" s="23"/>
      <c r="H11" s="24">
        <f>SUM(H12:H14)</f>
        <v>18.413121505422218</v>
      </c>
      <c r="J11" s="180"/>
      <c r="K11" s="181"/>
      <c r="L11" s="181"/>
      <c r="M11" s="182"/>
      <c r="N11" s="183"/>
      <c r="O11" s="183"/>
      <c r="P11" s="183"/>
      <c r="Q11" s="184">
        <v>2</v>
      </c>
      <c r="R11" s="166" t="s">
        <v>18</v>
      </c>
      <c r="S11" s="93" t="s">
        <v>116</v>
      </c>
      <c r="T11" s="166" t="s">
        <v>22</v>
      </c>
      <c r="U11" s="185">
        <v>2</v>
      </c>
      <c r="V11" s="186">
        <v>4.3789999999999996</v>
      </c>
      <c r="W11" s="187">
        <f>V11*U11</f>
        <v>8.7579999999999991</v>
      </c>
    </row>
    <row r="12" spans="2:23" ht="15" thickBot="1" x14ac:dyDescent="0.4">
      <c r="B12" s="29">
        <v>2</v>
      </c>
      <c r="C12" s="8" t="s">
        <v>18</v>
      </c>
      <c r="D12" s="30" t="s">
        <v>117</v>
      </c>
      <c r="E12" s="8"/>
      <c r="F12" s="68"/>
      <c r="G12" s="35">
        <v>1</v>
      </c>
      <c r="H12" s="33">
        <f>W21*G12</f>
        <v>13.79198550542222</v>
      </c>
      <c r="J12" s="83" t="s">
        <v>118</v>
      </c>
      <c r="K12" s="146"/>
      <c r="L12" s="146"/>
      <c r="M12" s="85" t="s">
        <v>8</v>
      </c>
      <c r="N12" s="183"/>
      <c r="O12" s="183"/>
      <c r="P12" s="183"/>
      <c r="Q12" s="173">
        <v>3</v>
      </c>
      <c r="R12" s="312" t="s">
        <v>23</v>
      </c>
      <c r="S12" s="188" t="s">
        <v>26</v>
      </c>
      <c r="T12" s="189"/>
      <c r="U12" s="190"/>
      <c r="V12" s="191"/>
      <c r="W12" s="192">
        <f>SUM(W13:W15)</f>
        <v>1.44</v>
      </c>
    </row>
    <row r="13" spans="2:23" x14ac:dyDescent="0.35">
      <c r="B13" s="67">
        <v>3</v>
      </c>
      <c r="C13" s="8" t="s">
        <v>119</v>
      </c>
      <c r="D13" s="30" t="s">
        <v>120</v>
      </c>
      <c r="E13" s="8"/>
      <c r="F13" s="8"/>
      <c r="G13" s="193"/>
      <c r="H13" s="68">
        <f>W34</f>
        <v>4.6211359999999999</v>
      </c>
      <c r="J13" s="131" t="s">
        <v>121</v>
      </c>
      <c r="K13" s="70"/>
      <c r="L13" s="194">
        <v>3</v>
      </c>
      <c r="M13" s="195" t="s">
        <v>122</v>
      </c>
      <c r="N13" s="183"/>
      <c r="O13" s="183"/>
      <c r="P13" s="183"/>
      <c r="Q13" s="196">
        <v>4</v>
      </c>
      <c r="R13" s="92" t="s">
        <v>27</v>
      </c>
      <c r="S13" s="197" t="s">
        <v>30</v>
      </c>
      <c r="T13" s="65" t="s">
        <v>22</v>
      </c>
      <c r="U13" s="198">
        <v>2</v>
      </c>
      <c r="V13" s="199">
        <v>0.72</v>
      </c>
      <c r="W13" s="200">
        <f>U13*V13</f>
        <v>1.44</v>
      </c>
    </row>
    <row r="14" spans="2:23" x14ac:dyDescent="0.35">
      <c r="B14" s="67">
        <v>4</v>
      </c>
      <c r="C14" s="48" t="s">
        <v>123</v>
      </c>
      <c r="D14" s="30"/>
      <c r="E14" s="8"/>
      <c r="F14" s="68"/>
      <c r="G14" s="193"/>
      <c r="H14" s="201"/>
      <c r="J14" s="131" t="s">
        <v>124</v>
      </c>
      <c r="K14" s="70"/>
      <c r="L14" s="202">
        <v>1.2</v>
      </c>
      <c r="M14" s="71" t="s">
        <v>125</v>
      </c>
      <c r="N14" s="183"/>
      <c r="O14" s="183"/>
      <c r="P14" s="183"/>
      <c r="Q14" s="203">
        <v>5</v>
      </c>
      <c r="R14" s="48" t="s">
        <v>34</v>
      </c>
      <c r="S14" s="61"/>
      <c r="T14" s="61"/>
      <c r="U14" s="62"/>
      <c r="V14" s="62"/>
      <c r="W14" s="204"/>
    </row>
    <row r="15" spans="2:23" ht="15" thickBot="1" x14ac:dyDescent="0.4">
      <c r="B15" s="36">
        <v>5</v>
      </c>
      <c r="C15" s="54" t="s">
        <v>23</v>
      </c>
      <c r="D15" s="205" t="s">
        <v>126</v>
      </c>
      <c r="E15" s="38"/>
      <c r="F15" s="45"/>
      <c r="G15" s="57"/>
      <c r="H15" s="95">
        <f>SUM(H16:H18)</f>
        <v>20.85</v>
      </c>
      <c r="J15" s="149" t="s">
        <v>127</v>
      </c>
      <c r="K15" s="117"/>
      <c r="L15" s="59">
        <f>L13*L14</f>
        <v>3.5999999999999996</v>
      </c>
      <c r="M15" s="60" t="s">
        <v>33</v>
      </c>
      <c r="N15" s="183"/>
      <c r="O15" s="183"/>
      <c r="P15" s="183"/>
      <c r="Q15" s="206">
        <v>6</v>
      </c>
      <c r="R15" s="207" t="s">
        <v>36</v>
      </c>
      <c r="S15" s="208"/>
      <c r="T15" s="209"/>
      <c r="U15" s="210"/>
      <c r="V15" s="211"/>
      <c r="W15" s="212"/>
    </row>
    <row r="16" spans="2:23" ht="15" thickBot="1" x14ac:dyDescent="0.4">
      <c r="B16" s="29">
        <v>6</v>
      </c>
      <c r="C16" s="48" t="s">
        <v>27</v>
      </c>
      <c r="D16" s="49" t="s">
        <v>121</v>
      </c>
      <c r="E16" s="8"/>
      <c r="F16" s="8"/>
      <c r="G16" s="105"/>
      <c r="H16" s="33">
        <f>L15</f>
        <v>3.5999999999999996</v>
      </c>
      <c r="J16" s="131" t="s">
        <v>128</v>
      </c>
      <c r="K16" s="70"/>
      <c r="L16" s="194">
        <v>0.25</v>
      </c>
      <c r="M16" s="195" t="s">
        <v>9</v>
      </c>
      <c r="N16" s="183"/>
      <c r="O16" s="183"/>
      <c r="P16" s="183"/>
      <c r="Q16" s="173">
        <v>7</v>
      </c>
      <c r="R16" s="312" t="s">
        <v>31</v>
      </c>
      <c r="S16" s="188" t="s">
        <v>129</v>
      </c>
      <c r="T16" s="189"/>
      <c r="U16" s="190"/>
      <c r="V16" s="191"/>
      <c r="W16" s="213">
        <f>SUM(W17:W17)</f>
        <v>3.1727111111111107E-3</v>
      </c>
    </row>
    <row r="17" spans="2:24" ht="15" thickBot="1" x14ac:dyDescent="0.4">
      <c r="B17" s="67">
        <v>7</v>
      </c>
      <c r="C17" s="48" t="s">
        <v>34</v>
      </c>
      <c r="D17" s="49" t="s">
        <v>128</v>
      </c>
      <c r="E17" s="8"/>
      <c r="F17" s="8"/>
      <c r="G17" s="105"/>
      <c r="H17" s="33">
        <f>L18</f>
        <v>1.25</v>
      </c>
      <c r="J17" s="131" t="s">
        <v>130</v>
      </c>
      <c r="K17" s="70"/>
      <c r="L17" s="194">
        <v>5</v>
      </c>
      <c r="M17" s="71" t="s">
        <v>131</v>
      </c>
      <c r="N17" s="183"/>
      <c r="O17" s="183"/>
      <c r="P17" s="183"/>
      <c r="Q17" s="214">
        <v>8</v>
      </c>
      <c r="R17" s="215" t="s">
        <v>35</v>
      </c>
      <c r="S17" s="216" t="s">
        <v>46</v>
      </c>
      <c r="T17" s="217" t="s">
        <v>47</v>
      </c>
      <c r="U17" s="218">
        <f>L41</f>
        <v>6.222222222222222E-2</v>
      </c>
      <c r="V17" s="219">
        <f>V11+V13</f>
        <v>5.0989999999999993</v>
      </c>
      <c r="W17" s="220">
        <f>V17*U17/100</f>
        <v>3.1727111111111107E-3</v>
      </c>
    </row>
    <row r="18" spans="2:24" ht="15" thickBot="1" x14ac:dyDescent="0.4">
      <c r="B18" s="67">
        <v>8</v>
      </c>
      <c r="C18" s="48" t="s">
        <v>36</v>
      </c>
      <c r="D18" s="49" t="s">
        <v>132</v>
      </c>
      <c r="E18" s="8"/>
      <c r="F18" s="8"/>
      <c r="G18" s="193"/>
      <c r="H18" s="68">
        <f>L21</f>
        <v>16</v>
      </c>
      <c r="J18" s="131" t="s">
        <v>127</v>
      </c>
      <c r="K18" s="70"/>
      <c r="L18" s="41">
        <f>L16*L17</f>
        <v>1.25</v>
      </c>
      <c r="M18" s="26" t="s">
        <v>33</v>
      </c>
      <c r="N18" s="183"/>
      <c r="O18" s="183"/>
      <c r="P18" s="183"/>
      <c r="Q18" s="173">
        <v>9</v>
      </c>
      <c r="R18" s="174" t="s">
        <v>42</v>
      </c>
      <c r="S18" s="188" t="s">
        <v>195</v>
      </c>
      <c r="T18" s="221"/>
      <c r="U18" s="190"/>
      <c r="V18" s="178"/>
      <c r="W18" s="179">
        <f>W10+W12+W16</f>
        <v>10.201172711111109</v>
      </c>
    </row>
    <row r="19" spans="2:24" ht="15" thickBot="1" x14ac:dyDescent="0.4">
      <c r="B19" s="67">
        <v>9</v>
      </c>
      <c r="C19" s="48" t="s">
        <v>133</v>
      </c>
      <c r="D19" s="222"/>
      <c r="E19" s="61"/>
      <c r="F19" s="61"/>
      <c r="G19" s="61"/>
      <c r="H19" s="33"/>
      <c r="J19" s="223" t="s">
        <v>134</v>
      </c>
      <c r="K19" s="224"/>
      <c r="L19" s="225">
        <v>0.5</v>
      </c>
      <c r="M19" s="226" t="s">
        <v>135</v>
      </c>
      <c r="N19" s="183"/>
      <c r="O19" s="183"/>
      <c r="P19" s="183"/>
      <c r="Q19" s="173">
        <v>10</v>
      </c>
      <c r="R19" s="174" t="s">
        <v>52</v>
      </c>
      <c r="S19" s="188" t="s">
        <v>57</v>
      </c>
      <c r="T19" s="221">
        <v>0.35199999999999998</v>
      </c>
      <c r="U19" s="190"/>
      <c r="V19" s="178"/>
      <c r="W19" s="179">
        <f>W20</f>
        <v>3.5908127943111103</v>
      </c>
    </row>
    <row r="20" spans="2:24" ht="15" thickBot="1" x14ac:dyDescent="0.4">
      <c r="B20" s="29">
        <v>10</v>
      </c>
      <c r="C20" s="48" t="s">
        <v>137</v>
      </c>
      <c r="D20" s="222"/>
      <c r="E20" s="61"/>
      <c r="F20" s="61"/>
      <c r="G20" s="61"/>
      <c r="H20" s="33"/>
      <c r="J20" s="131" t="s">
        <v>130</v>
      </c>
      <c r="K20" s="70"/>
      <c r="L20" s="194">
        <v>32</v>
      </c>
      <c r="M20" s="71" t="s">
        <v>138</v>
      </c>
      <c r="N20" s="183"/>
      <c r="O20" s="183"/>
      <c r="P20" s="183"/>
      <c r="Q20" s="184">
        <v>11</v>
      </c>
      <c r="R20" s="227" t="s">
        <v>155</v>
      </c>
      <c r="S20" s="93" t="s">
        <v>136</v>
      </c>
      <c r="T20" s="228">
        <v>0.35199999999999998</v>
      </c>
      <c r="U20" s="166"/>
      <c r="V20" s="229"/>
      <c r="W20" s="187">
        <f>T20*(W10+W12+W16)</f>
        <v>3.5908127943111103</v>
      </c>
    </row>
    <row r="21" spans="2:24" ht="15" thickBot="1" x14ac:dyDescent="0.4">
      <c r="B21" s="36">
        <v>11</v>
      </c>
      <c r="C21" s="54" t="s">
        <v>31</v>
      </c>
      <c r="D21" s="232" t="s">
        <v>139</v>
      </c>
      <c r="E21" s="40"/>
      <c r="F21" s="45"/>
      <c r="G21" s="40"/>
      <c r="H21" s="58">
        <f>SUM(H22:H25)</f>
        <v>2.8</v>
      </c>
      <c r="J21" s="131" t="s">
        <v>127</v>
      </c>
      <c r="K21" s="70"/>
      <c r="L21" s="41">
        <f>L19*L20</f>
        <v>16</v>
      </c>
      <c r="M21" s="26" t="s">
        <v>33</v>
      </c>
      <c r="N21" s="183"/>
      <c r="O21" s="183"/>
      <c r="P21" s="183"/>
      <c r="Q21" s="173">
        <v>12</v>
      </c>
      <c r="R21" s="174" t="s">
        <v>54</v>
      </c>
      <c r="S21" s="175" t="s">
        <v>66</v>
      </c>
      <c r="T21" s="176" t="s">
        <v>33</v>
      </c>
      <c r="U21" s="177"/>
      <c r="V21" s="231"/>
      <c r="W21" s="179">
        <f>W10++W12+W19+W16</f>
        <v>13.79198550542222</v>
      </c>
    </row>
    <row r="22" spans="2:24" ht="15" thickBot="1" x14ac:dyDescent="0.4">
      <c r="B22" s="67">
        <v>12</v>
      </c>
      <c r="C22" s="51" t="s">
        <v>35</v>
      </c>
      <c r="D22" s="233" t="s">
        <v>140</v>
      </c>
      <c r="E22" s="65"/>
      <c r="F22" s="65"/>
      <c r="G22" s="234"/>
      <c r="H22" s="33">
        <f>L26</f>
        <v>0.8</v>
      </c>
      <c r="J22" s="83" t="s">
        <v>141</v>
      </c>
      <c r="K22" s="84"/>
      <c r="L22" s="84"/>
      <c r="M22" s="85" t="s">
        <v>7</v>
      </c>
      <c r="N22" s="183"/>
      <c r="O22" s="183"/>
      <c r="P22" s="183"/>
    </row>
    <row r="23" spans="2:24" ht="16.5" customHeight="1" thickBot="1" x14ac:dyDescent="0.4">
      <c r="B23" s="67">
        <v>13</v>
      </c>
      <c r="C23" s="48" t="s">
        <v>37</v>
      </c>
      <c r="D23" s="233" t="s">
        <v>142</v>
      </c>
      <c r="E23" s="8"/>
      <c r="F23" s="8"/>
      <c r="G23" s="105"/>
      <c r="H23" s="68">
        <f>L29</f>
        <v>2</v>
      </c>
      <c r="J23" s="116" t="s">
        <v>143</v>
      </c>
      <c r="K23" s="117"/>
      <c r="L23" s="235">
        <v>100</v>
      </c>
      <c r="M23" s="60" t="s">
        <v>144</v>
      </c>
      <c r="N23" s="183"/>
      <c r="O23" s="183"/>
      <c r="P23" s="183"/>
      <c r="Q23" s="159" t="s">
        <v>3</v>
      </c>
      <c r="R23" s="160" t="s">
        <v>4</v>
      </c>
      <c r="S23" s="160" t="s">
        <v>5</v>
      </c>
      <c r="T23" s="160" t="s">
        <v>8</v>
      </c>
      <c r="U23" s="160" t="s">
        <v>9</v>
      </c>
      <c r="V23" s="160" t="s">
        <v>10</v>
      </c>
      <c r="W23" s="161" t="s">
        <v>11</v>
      </c>
    </row>
    <row r="24" spans="2:24" ht="15" thickBot="1" x14ac:dyDescent="0.4">
      <c r="B24" s="29">
        <v>14</v>
      </c>
      <c r="C24" s="48" t="s">
        <v>145</v>
      </c>
      <c r="D24" s="49"/>
      <c r="E24" s="8"/>
      <c r="F24" s="8"/>
      <c r="G24" s="105"/>
      <c r="H24" s="68"/>
      <c r="J24" s="83" t="s">
        <v>140</v>
      </c>
      <c r="K24" s="84"/>
      <c r="L24" s="84"/>
      <c r="M24" s="85" t="s">
        <v>7</v>
      </c>
      <c r="N24" s="183"/>
      <c r="O24" s="183"/>
      <c r="P24" s="183"/>
      <c r="Q24" s="165"/>
      <c r="R24" s="166"/>
      <c r="S24" s="167"/>
      <c r="T24" s="168"/>
      <c r="U24" s="169"/>
      <c r="V24" s="170"/>
      <c r="W24" s="171"/>
      <c r="X24" s="183"/>
    </row>
    <row r="25" spans="2:24" ht="15" thickBot="1" x14ac:dyDescent="0.4">
      <c r="B25" s="67">
        <v>15</v>
      </c>
      <c r="C25" s="48" t="s">
        <v>146</v>
      </c>
      <c r="D25" s="49"/>
      <c r="E25" s="8"/>
      <c r="F25" s="8"/>
      <c r="G25" s="105"/>
      <c r="H25" s="68"/>
      <c r="J25" s="69" t="s">
        <v>147</v>
      </c>
      <c r="K25" s="70"/>
      <c r="L25" s="25">
        <v>80</v>
      </c>
      <c r="M25" s="71" t="s">
        <v>82</v>
      </c>
      <c r="N25" s="183"/>
      <c r="O25" s="183"/>
      <c r="P25" s="183"/>
      <c r="Q25" s="173">
        <v>1</v>
      </c>
      <c r="R25" s="174" t="s">
        <v>14</v>
      </c>
      <c r="S25" s="175" t="s">
        <v>15</v>
      </c>
      <c r="T25" s="176"/>
      <c r="U25" s="177"/>
      <c r="V25" s="178"/>
      <c r="W25" s="179">
        <f>SUM(W26:W26)</f>
        <v>2.5230000000000001</v>
      </c>
    </row>
    <row r="26" spans="2:24" ht="15" thickBot="1" x14ac:dyDescent="0.4">
      <c r="B26" s="36">
        <v>16</v>
      </c>
      <c r="C26" s="54" t="s">
        <v>42</v>
      </c>
      <c r="D26" s="55" t="s">
        <v>149</v>
      </c>
      <c r="E26" s="38"/>
      <c r="F26" s="56"/>
      <c r="G26" s="57"/>
      <c r="H26" s="91">
        <v>10</v>
      </c>
      <c r="J26" s="69" t="s">
        <v>150</v>
      </c>
      <c r="K26" s="70"/>
      <c r="L26" s="41">
        <f>L25/L23</f>
        <v>0.8</v>
      </c>
      <c r="M26" s="71" t="s">
        <v>151</v>
      </c>
      <c r="Q26" s="184">
        <v>2</v>
      </c>
      <c r="R26" s="166" t="s">
        <v>18</v>
      </c>
      <c r="S26" s="93" t="s">
        <v>148</v>
      </c>
      <c r="T26" s="166" t="s">
        <v>22</v>
      </c>
      <c r="U26" s="185">
        <v>0.5</v>
      </c>
      <c r="V26" s="186">
        <v>5.0460000000000003</v>
      </c>
      <c r="W26" s="187">
        <f>V26*U26</f>
        <v>2.5230000000000001</v>
      </c>
    </row>
    <row r="27" spans="2:24" ht="14.5" customHeight="1" thickBot="1" x14ac:dyDescent="0.4">
      <c r="B27" s="36">
        <v>17</v>
      </c>
      <c r="C27" s="54" t="s">
        <v>52</v>
      </c>
      <c r="D27" s="55" t="s">
        <v>152</v>
      </c>
      <c r="E27" s="38"/>
      <c r="F27" s="56"/>
      <c r="G27" s="57"/>
      <c r="H27" s="77">
        <f>SUM(H28:H30)</f>
        <v>3.5042875906666664</v>
      </c>
      <c r="J27" s="322" t="s">
        <v>153</v>
      </c>
      <c r="K27" s="323"/>
      <c r="L27" s="323"/>
      <c r="M27" s="85" t="s">
        <v>7</v>
      </c>
      <c r="Q27" s="173">
        <v>3</v>
      </c>
      <c r="R27" s="312" t="s">
        <v>23</v>
      </c>
      <c r="S27" s="188" t="s">
        <v>26</v>
      </c>
      <c r="T27" s="189"/>
      <c r="U27" s="190"/>
      <c r="V27" s="191"/>
      <c r="W27" s="192">
        <f>SUM(W28:W30)</f>
        <v>0.89500000000000002</v>
      </c>
    </row>
    <row r="28" spans="2:24" ht="14.5" customHeight="1" x14ac:dyDescent="0.35">
      <c r="B28" s="29">
        <v>18</v>
      </c>
      <c r="C28" s="48" t="s">
        <v>155</v>
      </c>
      <c r="D28" s="49" t="s">
        <v>156</v>
      </c>
      <c r="E28" s="8"/>
      <c r="F28" s="239">
        <v>1.4999999999999999E-2</v>
      </c>
      <c r="G28" s="105"/>
      <c r="H28" s="68">
        <f>F28*(W18+W31)</f>
        <v>0.20428759066666663</v>
      </c>
      <c r="J28" s="69" t="s">
        <v>157</v>
      </c>
      <c r="K28" s="70"/>
      <c r="L28" s="25">
        <v>200</v>
      </c>
      <c r="M28" s="71" t="s">
        <v>82</v>
      </c>
      <c r="Q28" s="196">
        <v>4</v>
      </c>
      <c r="R28" s="92" t="s">
        <v>27</v>
      </c>
      <c r="S28" s="236" t="s">
        <v>154</v>
      </c>
      <c r="T28" s="94" t="s">
        <v>22</v>
      </c>
      <c r="U28" s="237">
        <f>U26</f>
        <v>0.5</v>
      </c>
      <c r="V28" s="238">
        <v>1.79</v>
      </c>
      <c r="W28" s="187">
        <f>U28*V28</f>
        <v>0.89500000000000002</v>
      </c>
    </row>
    <row r="29" spans="2:24" ht="15" thickBot="1" x14ac:dyDescent="0.4">
      <c r="B29" s="67">
        <v>19</v>
      </c>
      <c r="C29" s="92" t="s">
        <v>158</v>
      </c>
      <c r="D29" s="49" t="s">
        <v>159</v>
      </c>
      <c r="E29" s="8"/>
      <c r="F29" s="311">
        <v>3.3</v>
      </c>
      <c r="G29" s="105"/>
      <c r="H29" s="68">
        <f>F29</f>
        <v>3.3</v>
      </c>
      <c r="J29" s="69" t="s">
        <v>150</v>
      </c>
      <c r="K29" s="70"/>
      <c r="L29" s="41">
        <f>L28/L23</f>
        <v>2</v>
      </c>
      <c r="M29" s="71" t="s">
        <v>151</v>
      </c>
      <c r="Q29" s="203">
        <v>5</v>
      </c>
      <c r="R29" s="48" t="s">
        <v>34</v>
      </c>
      <c r="S29" s="30"/>
      <c r="T29" s="8"/>
      <c r="U29" s="34"/>
      <c r="V29" s="52"/>
      <c r="W29" s="240"/>
    </row>
    <row r="30" spans="2:24" ht="14.5" customHeight="1" thickBot="1" x14ac:dyDescent="0.4">
      <c r="B30" s="67">
        <v>20</v>
      </c>
      <c r="C30" s="92" t="s">
        <v>160</v>
      </c>
      <c r="D30" s="49" t="s">
        <v>192</v>
      </c>
      <c r="E30" s="8"/>
      <c r="F30" s="34">
        <v>0</v>
      </c>
      <c r="G30" s="105"/>
      <c r="H30" s="68">
        <f>F30</f>
        <v>0</v>
      </c>
      <c r="J30" s="322" t="s">
        <v>59</v>
      </c>
      <c r="K30" s="323"/>
      <c r="L30" s="323"/>
      <c r="M30" s="85" t="s">
        <v>7</v>
      </c>
      <c r="Q30" s="203">
        <v>6</v>
      </c>
      <c r="R30" s="48" t="s">
        <v>36</v>
      </c>
      <c r="S30" s="30"/>
      <c r="T30" s="8"/>
      <c r="U30" s="34"/>
      <c r="V30" s="52"/>
      <c r="W30" s="200"/>
    </row>
    <row r="31" spans="2:24" ht="14.5" customHeight="1" thickBot="1" x14ac:dyDescent="0.4">
      <c r="B31" s="36">
        <v>21</v>
      </c>
      <c r="C31" s="54" t="s">
        <v>54</v>
      </c>
      <c r="D31" s="55" t="s">
        <v>55</v>
      </c>
      <c r="E31" s="38"/>
      <c r="F31" s="56"/>
      <c r="G31" s="57"/>
      <c r="H31" s="95">
        <f>H15+H11+H26+H21+H27</f>
        <v>55.56740909608888</v>
      </c>
      <c r="J31" s="317" t="s">
        <v>88</v>
      </c>
      <c r="K31" s="318"/>
      <c r="L31" s="135">
        <v>10000</v>
      </c>
      <c r="M31" s="26" t="s">
        <v>33</v>
      </c>
      <c r="Q31" s="173">
        <v>7</v>
      </c>
      <c r="R31" s="174" t="s">
        <v>31</v>
      </c>
      <c r="S31" s="188" t="s">
        <v>195</v>
      </c>
      <c r="T31" s="221"/>
      <c r="U31" s="190"/>
      <c r="V31" s="178"/>
      <c r="W31" s="179">
        <f>W25+W27</f>
        <v>3.4180000000000001</v>
      </c>
    </row>
    <row r="32" spans="2:24" ht="15.65" customHeight="1" thickBot="1" x14ac:dyDescent="0.4">
      <c r="B32" s="36">
        <v>22</v>
      </c>
      <c r="C32" s="98" t="s">
        <v>58</v>
      </c>
      <c r="D32" s="99" t="s">
        <v>59</v>
      </c>
      <c r="E32" s="100"/>
      <c r="F32" s="44">
        <f>L33</f>
        <v>8.3333333333333329E-2</v>
      </c>
      <c r="G32" s="40"/>
      <c r="H32" s="102">
        <f>H31*F32</f>
        <v>4.6306174246740728</v>
      </c>
      <c r="J32" s="317" t="s">
        <v>91</v>
      </c>
      <c r="K32" s="318"/>
      <c r="L32" s="25">
        <v>120000</v>
      </c>
      <c r="M32" s="26" t="s">
        <v>33</v>
      </c>
      <c r="Q32" s="173">
        <v>8</v>
      </c>
      <c r="R32" s="174" t="s">
        <v>42</v>
      </c>
      <c r="S32" s="188" t="s">
        <v>57</v>
      </c>
      <c r="T32" s="221">
        <v>0.35199999999999998</v>
      </c>
      <c r="U32" s="190"/>
      <c r="V32" s="178"/>
      <c r="W32" s="179">
        <f>T32*(W25+W27)</f>
        <v>1.203136</v>
      </c>
    </row>
    <row r="33" spans="2:23" ht="15" thickBot="1" x14ac:dyDescent="0.4">
      <c r="B33" s="36">
        <v>23</v>
      </c>
      <c r="C33" s="19" t="s">
        <v>62</v>
      </c>
      <c r="D33" s="99" t="s">
        <v>63</v>
      </c>
      <c r="E33" s="21"/>
      <c r="F33" s="106"/>
      <c r="G33" s="23"/>
      <c r="H33" s="107">
        <f>H31+H32</f>
        <v>60.198026520762951</v>
      </c>
      <c r="J33" s="116" t="s">
        <v>59</v>
      </c>
      <c r="K33" s="141"/>
      <c r="L33" s="142">
        <f>L31/L32</f>
        <v>8.3333333333333329E-2</v>
      </c>
      <c r="M33" s="60" t="s">
        <v>33</v>
      </c>
      <c r="Q33" s="184">
        <v>9</v>
      </c>
      <c r="R33" s="227" t="s">
        <v>48</v>
      </c>
      <c r="S33" s="93" t="s">
        <v>61</v>
      </c>
      <c r="T33" s="228">
        <v>0.35199999999999998</v>
      </c>
      <c r="U33" s="166"/>
      <c r="V33" s="229"/>
      <c r="W33" s="187">
        <f>T33*(W25+W27)</f>
        <v>1.203136</v>
      </c>
    </row>
    <row r="34" spans="2:23" ht="15" thickBot="1" x14ac:dyDescent="0.4">
      <c r="B34" s="36">
        <v>24</v>
      </c>
      <c r="C34" s="108" t="s">
        <v>67</v>
      </c>
      <c r="D34" s="20" t="s">
        <v>68</v>
      </c>
      <c r="E34" s="39"/>
      <c r="F34" s="109"/>
      <c r="G34" s="39"/>
      <c r="H34" s="110">
        <f>SUM(H35:H37)</f>
        <v>3.5115515470445056</v>
      </c>
      <c r="J34" s="83" t="s">
        <v>97</v>
      </c>
      <c r="K34" s="146"/>
      <c r="L34" s="146"/>
      <c r="M34" s="85" t="s">
        <v>7</v>
      </c>
      <c r="Q34" s="173">
        <v>10</v>
      </c>
      <c r="R34" s="174" t="s">
        <v>52</v>
      </c>
      <c r="S34" s="175" t="s">
        <v>66</v>
      </c>
      <c r="T34" s="176" t="s">
        <v>33</v>
      </c>
      <c r="U34" s="177"/>
      <c r="V34" s="178"/>
      <c r="W34" s="179">
        <f>W25+W27+W32</f>
        <v>4.6211359999999999</v>
      </c>
    </row>
    <row r="35" spans="2:23" ht="14.5" customHeight="1" x14ac:dyDescent="0.35">
      <c r="B35" s="29">
        <v>25</v>
      </c>
      <c r="C35" s="48" t="s">
        <v>70</v>
      </c>
      <c r="D35" s="30" t="s">
        <v>71</v>
      </c>
      <c r="E35" s="8"/>
      <c r="F35" s="111"/>
      <c r="G35" s="112"/>
      <c r="H35" s="113" t="s">
        <v>72</v>
      </c>
      <c r="J35" s="317" t="s">
        <v>99</v>
      </c>
      <c r="K35" s="318"/>
      <c r="L35" s="135">
        <v>7000</v>
      </c>
      <c r="M35" s="26" t="s">
        <v>33</v>
      </c>
      <c r="Q35" s="182"/>
      <c r="R35" s="182"/>
      <c r="S35" s="182"/>
      <c r="T35" s="182"/>
      <c r="U35" s="182"/>
      <c r="V35" s="182"/>
      <c r="W35" s="182"/>
    </row>
    <row r="36" spans="2:23" ht="14.5" customHeight="1" x14ac:dyDescent="0.35">
      <c r="B36" s="29">
        <v>26</v>
      </c>
      <c r="C36" s="48" t="s">
        <v>74</v>
      </c>
      <c r="D36" s="30" t="s">
        <v>75</v>
      </c>
      <c r="E36" s="8"/>
      <c r="F36" s="111"/>
      <c r="G36" s="115"/>
      <c r="H36" s="113" t="s">
        <v>72</v>
      </c>
      <c r="J36" s="317" t="s">
        <v>91</v>
      </c>
      <c r="K36" s="318"/>
      <c r="L36" s="25">
        <v>120000</v>
      </c>
      <c r="M36" s="26" t="s">
        <v>33</v>
      </c>
      <c r="Q36" s="241"/>
      <c r="R36" s="241"/>
      <c r="S36" s="242"/>
      <c r="T36" s="241"/>
      <c r="U36" s="241"/>
      <c r="V36" s="243"/>
      <c r="W36" s="244"/>
    </row>
    <row r="37" spans="2:23" ht="15" thickBot="1" x14ac:dyDescent="0.4">
      <c r="B37" s="67">
        <v>27</v>
      </c>
      <c r="C37" s="48" t="s">
        <v>77</v>
      </c>
      <c r="D37" s="30" t="s">
        <v>78</v>
      </c>
      <c r="E37" s="8"/>
      <c r="F37" s="44">
        <f>L37</f>
        <v>5.8333333333333334E-2</v>
      </c>
      <c r="G37" s="112"/>
      <c r="H37" s="113">
        <f>H33*F37</f>
        <v>3.5115515470445056</v>
      </c>
      <c r="J37" s="116" t="s">
        <v>97</v>
      </c>
      <c r="K37" s="141"/>
      <c r="L37" s="142">
        <f>L35/L36</f>
        <v>5.8333333333333334E-2</v>
      </c>
      <c r="M37" s="60" t="s">
        <v>33</v>
      </c>
      <c r="Q37" s="245"/>
      <c r="R37" s="246"/>
      <c r="S37" s="247"/>
      <c r="T37" s="248"/>
      <c r="U37" s="241"/>
      <c r="V37" s="248"/>
      <c r="W37" s="249"/>
    </row>
    <row r="38" spans="2:23" x14ac:dyDescent="0.35">
      <c r="B38" s="36">
        <v>28</v>
      </c>
      <c r="C38" s="19" t="s">
        <v>80</v>
      </c>
      <c r="D38" s="20" t="s">
        <v>161</v>
      </c>
      <c r="E38" s="100"/>
      <c r="F38" s="39"/>
      <c r="G38" s="40"/>
      <c r="H38" s="24">
        <f>H33+H34</f>
        <v>63.709578067807456</v>
      </c>
      <c r="J38" s="83" t="s">
        <v>102</v>
      </c>
      <c r="K38" s="146"/>
      <c r="L38" s="146"/>
      <c r="M38" s="85" t="s">
        <v>7</v>
      </c>
      <c r="Q38" s="245"/>
      <c r="R38" s="241"/>
      <c r="S38" s="250"/>
      <c r="T38" s="241"/>
      <c r="U38" s="241"/>
      <c r="V38" s="251"/>
      <c r="W38" s="252"/>
    </row>
    <row r="39" spans="2:23" ht="21" customHeight="1" x14ac:dyDescent="0.35">
      <c r="J39" s="317" t="s">
        <v>103</v>
      </c>
      <c r="K39" s="318"/>
      <c r="L39" s="135">
        <v>2800</v>
      </c>
      <c r="M39" s="26" t="s">
        <v>33</v>
      </c>
      <c r="Q39" s="253"/>
      <c r="R39" s="254"/>
      <c r="S39" s="255"/>
      <c r="T39" s="256"/>
      <c r="U39" s="241"/>
      <c r="V39" s="257"/>
      <c r="W39" s="258"/>
    </row>
    <row r="40" spans="2:23" ht="14.5" customHeight="1" x14ac:dyDescent="0.35">
      <c r="B40" s="126" t="s">
        <v>179</v>
      </c>
      <c r="C40" s="127"/>
      <c r="D40" s="127"/>
      <c r="E40" s="128"/>
      <c r="F40" s="128"/>
      <c r="G40" s="128"/>
      <c r="H40" s="129"/>
      <c r="J40" s="317" t="s">
        <v>104</v>
      </c>
      <c r="K40" s="318"/>
      <c r="L40" s="25">
        <v>45000</v>
      </c>
      <c r="M40" s="26" t="s">
        <v>33</v>
      </c>
      <c r="Q40" s="245"/>
      <c r="R40" s="254"/>
      <c r="S40" s="250"/>
      <c r="T40" s="241"/>
      <c r="U40" s="241"/>
      <c r="V40" s="257"/>
      <c r="W40" s="252"/>
    </row>
    <row r="41" spans="2:23" ht="15" thickBot="1" x14ac:dyDescent="0.4">
      <c r="B41" s="67">
        <v>29</v>
      </c>
      <c r="C41" s="132" t="s">
        <v>86</v>
      </c>
      <c r="D41" s="133" t="s">
        <v>87</v>
      </c>
      <c r="E41" s="17"/>
      <c r="F41" s="17"/>
      <c r="G41" s="259">
        <v>0.1</v>
      </c>
      <c r="H41" s="68">
        <f>H38*G41</f>
        <v>6.370957806780746</v>
      </c>
      <c r="J41" s="116" t="s">
        <v>166</v>
      </c>
      <c r="K41" s="141"/>
      <c r="L41" s="142">
        <f>L39/L40</f>
        <v>6.222222222222222E-2</v>
      </c>
      <c r="M41" s="60" t="s">
        <v>33</v>
      </c>
      <c r="Q41" s="245"/>
      <c r="R41" s="254"/>
      <c r="S41" s="250"/>
      <c r="T41" s="241"/>
      <c r="U41" s="241"/>
      <c r="V41" s="257"/>
      <c r="W41" s="252"/>
    </row>
    <row r="42" spans="2:23" x14ac:dyDescent="0.35">
      <c r="B42" s="36">
        <v>30</v>
      </c>
      <c r="C42" s="137">
        <v>12</v>
      </c>
      <c r="D42" s="20" t="s">
        <v>90</v>
      </c>
      <c r="E42" s="100"/>
      <c r="F42" s="39"/>
      <c r="G42" s="138"/>
      <c r="H42" s="72">
        <f>H38+H41</f>
        <v>70.080535874588207</v>
      </c>
      <c r="Q42" s="245"/>
      <c r="R42" s="254"/>
      <c r="S42" s="250"/>
      <c r="T42" s="241"/>
      <c r="U42" s="241"/>
      <c r="V42" s="257"/>
      <c r="W42" s="252"/>
    </row>
    <row r="43" spans="2:23" x14ac:dyDescent="0.35">
      <c r="B43" s="67">
        <v>31</v>
      </c>
      <c r="C43" s="132" t="s">
        <v>93</v>
      </c>
      <c r="D43" s="133" t="s">
        <v>94</v>
      </c>
      <c r="E43" s="17"/>
      <c r="F43" s="139"/>
      <c r="G43" s="260">
        <v>0.2</v>
      </c>
      <c r="H43" s="68">
        <f>H42*G43</f>
        <v>14.016107174917643</v>
      </c>
      <c r="Q43" s="245"/>
      <c r="R43" s="254"/>
      <c r="S43" s="250"/>
      <c r="T43" s="241"/>
      <c r="U43" s="241"/>
      <c r="V43" s="257"/>
      <c r="W43" s="252"/>
    </row>
    <row r="44" spans="2:23" ht="14.5" customHeight="1" x14ac:dyDescent="0.35">
      <c r="B44" s="36">
        <v>32</v>
      </c>
      <c r="C44" s="137">
        <v>14</v>
      </c>
      <c r="D44" s="20" t="s">
        <v>96</v>
      </c>
      <c r="E44" s="39"/>
      <c r="F44" s="143"/>
      <c r="G44" s="144"/>
      <c r="H44" s="145">
        <f>H42+H43</f>
        <v>84.096643049505843</v>
      </c>
      <c r="Q44" s="253"/>
      <c r="R44" s="254"/>
      <c r="S44" s="255"/>
      <c r="T44" s="256"/>
      <c r="U44" s="241"/>
      <c r="V44" s="257"/>
      <c r="W44" s="258"/>
    </row>
    <row r="45" spans="2:23" ht="14.5" customHeight="1" x14ac:dyDescent="0.35">
      <c r="Q45" s="245"/>
      <c r="R45" s="254"/>
      <c r="S45" s="250"/>
      <c r="T45" s="241"/>
      <c r="U45" s="241"/>
      <c r="V45" s="257"/>
      <c r="W45" s="252"/>
    </row>
    <row r="46" spans="2:23" ht="14.5" customHeight="1" x14ac:dyDescent="0.35">
      <c r="B46" s="20" t="s">
        <v>194</v>
      </c>
      <c r="C46" s="261"/>
      <c r="D46" s="261"/>
      <c r="E46" s="262">
        <v>0.15</v>
      </c>
      <c r="F46" s="309" t="s">
        <v>193</v>
      </c>
      <c r="G46" s="309"/>
      <c r="H46" s="263">
        <f>E46*H44</f>
        <v>12.614496457425876</v>
      </c>
      <c r="Q46" s="245"/>
      <c r="R46" s="246"/>
      <c r="S46" s="255"/>
      <c r="T46" s="264"/>
      <c r="U46" s="241"/>
      <c r="V46" s="248"/>
      <c r="W46" s="249"/>
    </row>
    <row r="47" spans="2:23" x14ac:dyDescent="0.35">
      <c r="Q47" s="245"/>
      <c r="R47" s="254"/>
      <c r="S47" s="250"/>
      <c r="T47" s="256"/>
      <c r="U47" s="241"/>
      <c r="V47" s="257"/>
      <c r="W47" s="252"/>
    </row>
    <row r="48" spans="2:23" x14ac:dyDescent="0.35">
      <c r="Q48" s="245"/>
      <c r="R48" s="246"/>
      <c r="S48" s="247"/>
      <c r="T48" s="248"/>
      <c r="U48" s="241"/>
      <c r="V48" s="248"/>
      <c r="W48" s="249"/>
    </row>
    <row r="49" spans="17:23" ht="29.25" customHeight="1" x14ac:dyDescent="0.35"/>
    <row r="50" spans="17:23" ht="22.5" customHeight="1" x14ac:dyDescent="0.35"/>
    <row r="51" spans="17:23" x14ac:dyDescent="0.35">
      <c r="Q51" s="183"/>
      <c r="U51" s="183"/>
      <c r="V51" s="183"/>
      <c r="W51" s="183"/>
    </row>
    <row r="71" spans="2:8" x14ac:dyDescent="0.35">
      <c r="H71" s="169"/>
    </row>
    <row r="72" spans="2:8" x14ac:dyDescent="0.35">
      <c r="H72" s="169"/>
    </row>
    <row r="76" spans="2:8" x14ac:dyDescent="0.35">
      <c r="B76" s="265"/>
    </row>
  </sheetData>
  <mergeCells count="10">
    <mergeCell ref="J36:K36"/>
    <mergeCell ref="J39:K39"/>
    <mergeCell ref="J40:K40"/>
    <mergeCell ref="B7:H7"/>
    <mergeCell ref="B8:H8"/>
    <mergeCell ref="J27:L27"/>
    <mergeCell ref="J31:K31"/>
    <mergeCell ref="J32:K32"/>
    <mergeCell ref="J35:K35"/>
    <mergeCell ref="J30:L30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4522-A520-45BE-8322-0E72D67F6ADF}">
  <dimension ref="B1:X76"/>
  <sheetViews>
    <sheetView workbookViewId="0">
      <selection activeCell="E3" sqref="E3"/>
    </sheetView>
  </sheetViews>
  <sheetFormatPr defaultRowHeight="14.5" x14ac:dyDescent="0.35"/>
  <cols>
    <col min="1" max="1" width="3.81640625" customWidth="1"/>
    <col min="2" max="2" width="6.453125" customWidth="1"/>
    <col min="3" max="3" width="5.54296875" customWidth="1"/>
    <col min="4" max="4" width="30.81640625" customWidth="1"/>
    <col min="5" max="5" width="9.81640625" customWidth="1"/>
    <col min="6" max="6" width="7.54296875" customWidth="1"/>
    <col min="7" max="7" width="10" customWidth="1"/>
    <col min="8" max="8" width="10.453125" customWidth="1"/>
    <col min="9" max="9" width="4.81640625" customWidth="1"/>
    <col min="10" max="10" width="13.26953125" customWidth="1"/>
    <col min="11" max="11" width="25.81640625" customWidth="1"/>
    <col min="12" max="12" width="11.26953125" customWidth="1"/>
    <col min="13" max="13" width="11.453125" customWidth="1"/>
    <col min="14" max="14" width="13.7265625" customWidth="1"/>
    <col min="15" max="16" width="2.26953125" customWidth="1"/>
    <col min="17" max="18" width="5" customWidth="1"/>
    <col min="19" max="19" width="47.81640625" customWidth="1"/>
    <col min="20" max="20" width="6" customWidth="1"/>
    <col min="21" max="21" width="5.7265625" customWidth="1"/>
    <col min="22" max="22" width="5" customWidth="1"/>
    <col min="23" max="23" width="6.54296875" customWidth="1"/>
  </cols>
  <sheetData>
    <row r="1" spans="2:23" x14ac:dyDescent="0.35">
      <c r="B1" s="2" t="s">
        <v>106</v>
      </c>
      <c r="C1" s="2"/>
      <c r="D1" s="2"/>
      <c r="E1" s="2" t="s">
        <v>167</v>
      </c>
      <c r="F1" s="2"/>
      <c r="G1" s="154"/>
      <c r="H1" s="154"/>
      <c r="I1" s="155"/>
      <c r="J1" s="2" t="s">
        <v>106</v>
      </c>
      <c r="K1" s="2"/>
      <c r="L1" s="2" t="s">
        <v>167</v>
      </c>
      <c r="M1" s="2"/>
      <c r="N1" s="154"/>
      <c r="Q1" s="2" t="s">
        <v>183</v>
      </c>
      <c r="R1" s="2"/>
      <c r="S1" s="2"/>
      <c r="T1" s="2"/>
      <c r="U1" s="154"/>
      <c r="V1" s="2"/>
      <c r="W1" s="2"/>
    </row>
    <row r="3" spans="2:23" x14ac:dyDescent="0.35">
      <c r="B3" s="3" t="s">
        <v>2</v>
      </c>
      <c r="C3" s="3"/>
      <c r="D3" s="3"/>
      <c r="J3" s="3" t="s">
        <v>2</v>
      </c>
      <c r="K3" s="3"/>
      <c r="Q3" s="3" t="s">
        <v>2</v>
      </c>
      <c r="R3" s="3"/>
      <c r="S3" s="3"/>
    </row>
    <row r="5" spans="2:23" x14ac:dyDescent="0.35">
      <c r="C5" s="156"/>
      <c r="D5" s="156"/>
    </row>
    <row r="7" spans="2:23" ht="16" thickBot="1" x14ac:dyDescent="0.4">
      <c r="B7" s="315" t="s">
        <v>108</v>
      </c>
      <c r="C7" s="315"/>
      <c r="D7" s="315"/>
      <c r="E7" s="315"/>
      <c r="F7" s="315"/>
      <c r="G7" s="315"/>
      <c r="H7" s="315"/>
    </row>
    <row r="8" spans="2:23" ht="15" thickBot="1" x14ac:dyDescent="0.4">
      <c r="B8" s="319"/>
      <c r="C8" s="320"/>
      <c r="D8" s="320"/>
      <c r="E8" s="320"/>
      <c r="F8" s="320"/>
      <c r="G8" s="320"/>
      <c r="H8" s="321"/>
      <c r="J8" s="4" t="s">
        <v>109</v>
      </c>
      <c r="K8" s="157" t="s">
        <v>110</v>
      </c>
      <c r="L8" s="158" t="s">
        <v>111</v>
      </c>
      <c r="M8" s="158" t="s">
        <v>112</v>
      </c>
      <c r="Q8" s="159" t="s">
        <v>3</v>
      </c>
      <c r="R8" s="160" t="s">
        <v>4</v>
      </c>
      <c r="S8" s="160" t="s">
        <v>5</v>
      </c>
      <c r="T8" s="160" t="s">
        <v>8</v>
      </c>
      <c r="U8" s="160" t="s">
        <v>9</v>
      </c>
      <c r="V8" s="160" t="s">
        <v>10</v>
      </c>
      <c r="W8" s="161" t="s">
        <v>11</v>
      </c>
    </row>
    <row r="9" spans="2:23" ht="15" thickBot="1" x14ac:dyDescent="0.4">
      <c r="B9" s="4" t="s">
        <v>3</v>
      </c>
      <c r="C9" s="4" t="s">
        <v>4</v>
      </c>
      <c r="D9" s="4" t="s">
        <v>5</v>
      </c>
      <c r="E9" s="4"/>
      <c r="F9" s="4"/>
      <c r="G9" s="4"/>
      <c r="H9" s="5" t="s">
        <v>113</v>
      </c>
      <c r="J9" s="162"/>
      <c r="K9" s="164">
        <v>1.3</v>
      </c>
      <c r="L9" s="164">
        <v>1</v>
      </c>
      <c r="M9" s="164">
        <v>2.2999999999999998</v>
      </c>
      <c r="Q9" s="165"/>
      <c r="R9" s="166"/>
      <c r="S9" s="167"/>
      <c r="T9" s="168"/>
      <c r="U9" s="169"/>
      <c r="V9" s="170"/>
      <c r="W9" s="171"/>
    </row>
    <row r="10" spans="2:23" ht="15" thickBot="1" x14ac:dyDescent="0.4">
      <c r="B10" s="8"/>
      <c r="C10" s="8"/>
      <c r="D10" s="15"/>
      <c r="E10" s="10" t="s">
        <v>114</v>
      </c>
      <c r="F10" s="17"/>
      <c r="G10" s="12"/>
      <c r="H10" s="13"/>
      <c r="J10" s="162"/>
      <c r="K10" s="162"/>
      <c r="L10" s="172" t="s">
        <v>115</v>
      </c>
      <c r="M10" s="72">
        <f>K9*L9*M9</f>
        <v>2.9899999999999998</v>
      </c>
      <c r="Q10" s="173">
        <v>1</v>
      </c>
      <c r="R10" s="174" t="s">
        <v>14</v>
      </c>
      <c r="S10" s="175" t="s">
        <v>15</v>
      </c>
      <c r="T10" s="176"/>
      <c r="U10" s="177"/>
      <c r="V10" s="178"/>
      <c r="W10" s="179">
        <f>SUM(W11:W11)</f>
        <v>17.515999999999998</v>
      </c>
    </row>
    <row r="11" spans="2:23" ht="15" thickBot="1" x14ac:dyDescent="0.4">
      <c r="B11" s="36">
        <v>1</v>
      </c>
      <c r="C11" s="19" t="s">
        <v>14</v>
      </c>
      <c r="D11" s="20" t="s">
        <v>15</v>
      </c>
      <c r="E11" s="21"/>
      <c r="F11" s="28"/>
      <c r="G11" s="23"/>
      <c r="H11" s="24">
        <f>SUM(H12:H14)</f>
        <v>32.200817505422222</v>
      </c>
      <c r="J11" s="180"/>
      <c r="K11" s="181"/>
      <c r="L11" s="181"/>
      <c r="M11" s="182"/>
      <c r="N11" s="183"/>
      <c r="O11" s="183"/>
      <c r="P11" s="183"/>
      <c r="Q11" s="184">
        <v>2</v>
      </c>
      <c r="R11" s="166" t="s">
        <v>18</v>
      </c>
      <c r="S11" s="93" t="s">
        <v>116</v>
      </c>
      <c r="T11" s="166" t="s">
        <v>22</v>
      </c>
      <c r="U11" s="185">
        <v>4</v>
      </c>
      <c r="V11" s="186">
        <v>4.3789999999999996</v>
      </c>
      <c r="W11" s="187">
        <f>V11*U11</f>
        <v>17.515999999999998</v>
      </c>
    </row>
    <row r="12" spans="2:23" ht="15" thickBot="1" x14ac:dyDescent="0.4">
      <c r="B12" s="29">
        <v>2</v>
      </c>
      <c r="C12" s="8" t="s">
        <v>18</v>
      </c>
      <c r="D12" s="30" t="s">
        <v>117</v>
      </c>
      <c r="E12" s="8"/>
      <c r="F12" s="68"/>
      <c r="G12" s="35">
        <v>1</v>
      </c>
      <c r="H12" s="33">
        <f>W21*G12</f>
        <v>27.579681505422219</v>
      </c>
      <c r="J12" s="83" t="s">
        <v>118</v>
      </c>
      <c r="K12" s="146"/>
      <c r="L12" s="146"/>
      <c r="M12" s="85" t="s">
        <v>8</v>
      </c>
      <c r="N12" s="183"/>
      <c r="O12" s="183"/>
      <c r="P12" s="183"/>
      <c r="Q12" s="173">
        <v>3</v>
      </c>
      <c r="R12" s="312" t="s">
        <v>23</v>
      </c>
      <c r="S12" s="188" t="s">
        <v>26</v>
      </c>
      <c r="T12" s="189"/>
      <c r="U12" s="190"/>
      <c r="V12" s="191"/>
      <c r="W12" s="192">
        <f>SUM(W13:W15)</f>
        <v>2.88</v>
      </c>
    </row>
    <row r="13" spans="2:23" x14ac:dyDescent="0.35">
      <c r="B13" s="67">
        <v>3</v>
      </c>
      <c r="C13" s="8" t="s">
        <v>119</v>
      </c>
      <c r="D13" s="30" t="s">
        <v>120</v>
      </c>
      <c r="E13" s="8"/>
      <c r="F13" s="8"/>
      <c r="G13" s="193"/>
      <c r="H13" s="68">
        <f>W34</f>
        <v>4.6211359999999999</v>
      </c>
      <c r="J13" s="131" t="s">
        <v>121</v>
      </c>
      <c r="K13" s="70"/>
      <c r="L13" s="194">
        <v>3</v>
      </c>
      <c r="M13" s="195" t="s">
        <v>122</v>
      </c>
      <c r="N13" s="183"/>
      <c r="O13" s="183"/>
      <c r="P13" s="183"/>
      <c r="Q13" s="196">
        <v>4</v>
      </c>
      <c r="R13" s="92" t="s">
        <v>27</v>
      </c>
      <c r="S13" s="197" t="s">
        <v>30</v>
      </c>
      <c r="T13" s="65" t="s">
        <v>22</v>
      </c>
      <c r="U13" s="198">
        <v>4</v>
      </c>
      <c r="V13" s="199">
        <v>0.72</v>
      </c>
      <c r="W13" s="200">
        <f>U13*V13</f>
        <v>2.88</v>
      </c>
    </row>
    <row r="14" spans="2:23" x14ac:dyDescent="0.35">
      <c r="B14" s="67">
        <v>4</v>
      </c>
      <c r="C14" s="48" t="s">
        <v>123</v>
      </c>
      <c r="D14" s="30"/>
      <c r="E14" s="8"/>
      <c r="F14" s="68"/>
      <c r="G14" s="193"/>
      <c r="H14" s="201"/>
      <c r="J14" s="131" t="s">
        <v>124</v>
      </c>
      <c r="K14" s="70"/>
      <c r="L14" s="202">
        <v>1.2</v>
      </c>
      <c r="M14" s="71" t="s">
        <v>125</v>
      </c>
      <c r="N14" s="183"/>
      <c r="O14" s="183"/>
      <c r="P14" s="183"/>
      <c r="Q14" s="203">
        <v>5</v>
      </c>
      <c r="R14" s="48" t="s">
        <v>34</v>
      </c>
      <c r="S14" s="61"/>
      <c r="T14" s="61"/>
      <c r="U14" s="62"/>
      <c r="V14" s="62"/>
      <c r="W14" s="204"/>
    </row>
    <row r="15" spans="2:23" ht="15" thickBot="1" x14ac:dyDescent="0.4">
      <c r="B15" s="36">
        <v>5</v>
      </c>
      <c r="C15" s="54" t="s">
        <v>23</v>
      </c>
      <c r="D15" s="205" t="s">
        <v>126</v>
      </c>
      <c r="E15" s="38"/>
      <c r="F15" s="45"/>
      <c r="G15" s="57"/>
      <c r="H15" s="95">
        <f>SUM(H16:H18)</f>
        <v>36.85</v>
      </c>
      <c r="J15" s="149" t="s">
        <v>127</v>
      </c>
      <c r="K15" s="117"/>
      <c r="L15" s="59">
        <f>L13*L14</f>
        <v>3.5999999999999996</v>
      </c>
      <c r="M15" s="60" t="s">
        <v>33</v>
      </c>
      <c r="N15" s="183"/>
      <c r="O15" s="183"/>
      <c r="P15" s="183"/>
      <c r="Q15" s="206">
        <v>6</v>
      </c>
      <c r="R15" s="207" t="s">
        <v>36</v>
      </c>
      <c r="S15" s="208"/>
      <c r="T15" s="209"/>
      <c r="U15" s="210"/>
      <c r="V15" s="211"/>
      <c r="W15" s="212"/>
    </row>
    <row r="16" spans="2:23" ht="15" thickBot="1" x14ac:dyDescent="0.4">
      <c r="B16" s="29">
        <v>6</v>
      </c>
      <c r="C16" s="48" t="s">
        <v>27</v>
      </c>
      <c r="D16" s="49" t="s">
        <v>121</v>
      </c>
      <c r="E16" s="8"/>
      <c r="F16" s="8"/>
      <c r="G16" s="105"/>
      <c r="H16" s="33">
        <f>L15</f>
        <v>3.5999999999999996</v>
      </c>
      <c r="J16" s="131" t="s">
        <v>128</v>
      </c>
      <c r="K16" s="70"/>
      <c r="L16" s="194">
        <v>0.25</v>
      </c>
      <c r="M16" s="195" t="s">
        <v>9</v>
      </c>
      <c r="N16" s="183"/>
      <c r="O16" s="183"/>
      <c r="P16" s="183"/>
      <c r="Q16" s="173">
        <v>7</v>
      </c>
      <c r="R16" s="312" t="s">
        <v>31</v>
      </c>
      <c r="S16" s="188" t="s">
        <v>129</v>
      </c>
      <c r="T16" s="189"/>
      <c r="U16" s="190"/>
      <c r="V16" s="191"/>
      <c r="W16" s="213">
        <f>SUM(W17:W17)</f>
        <v>3.1727111111111107E-3</v>
      </c>
    </row>
    <row r="17" spans="2:24" ht="15" thickBot="1" x14ac:dyDescent="0.4">
      <c r="B17" s="67">
        <v>7</v>
      </c>
      <c r="C17" s="48" t="s">
        <v>34</v>
      </c>
      <c r="D17" s="49" t="s">
        <v>128</v>
      </c>
      <c r="E17" s="8"/>
      <c r="F17" s="8"/>
      <c r="G17" s="105"/>
      <c r="H17" s="33">
        <f>L18</f>
        <v>1.25</v>
      </c>
      <c r="J17" s="131" t="s">
        <v>130</v>
      </c>
      <c r="K17" s="70"/>
      <c r="L17" s="194">
        <v>5</v>
      </c>
      <c r="M17" s="71" t="s">
        <v>131</v>
      </c>
      <c r="N17" s="183"/>
      <c r="O17" s="183"/>
      <c r="P17" s="183"/>
      <c r="Q17" s="214">
        <v>8</v>
      </c>
      <c r="R17" s="215" t="s">
        <v>35</v>
      </c>
      <c r="S17" s="216" t="s">
        <v>46</v>
      </c>
      <c r="T17" s="217" t="s">
        <v>47</v>
      </c>
      <c r="U17" s="218">
        <f>L41</f>
        <v>6.222222222222222E-2</v>
      </c>
      <c r="V17" s="219">
        <f>V11+V13</f>
        <v>5.0989999999999993</v>
      </c>
      <c r="W17" s="220">
        <f>V17*U17/100</f>
        <v>3.1727111111111107E-3</v>
      </c>
    </row>
    <row r="18" spans="2:24" ht="15" thickBot="1" x14ac:dyDescent="0.4">
      <c r="B18" s="67">
        <v>8</v>
      </c>
      <c r="C18" s="48" t="s">
        <v>36</v>
      </c>
      <c r="D18" s="49" t="s">
        <v>132</v>
      </c>
      <c r="E18" s="8"/>
      <c r="F18" s="8"/>
      <c r="G18" s="193"/>
      <c r="H18" s="68">
        <f>L21</f>
        <v>32</v>
      </c>
      <c r="J18" s="131" t="s">
        <v>127</v>
      </c>
      <c r="K18" s="70"/>
      <c r="L18" s="41">
        <f>L16*L17</f>
        <v>1.25</v>
      </c>
      <c r="M18" s="26" t="s">
        <v>33</v>
      </c>
      <c r="N18" s="183"/>
      <c r="O18" s="183"/>
      <c r="P18" s="183"/>
      <c r="Q18" s="173">
        <v>9</v>
      </c>
      <c r="R18" s="174">
        <v>4</v>
      </c>
      <c r="S18" s="188" t="s">
        <v>195</v>
      </c>
      <c r="T18" s="221"/>
      <c r="U18" s="190"/>
      <c r="V18" s="178"/>
      <c r="W18" s="179">
        <f>W10+W12+W16</f>
        <v>20.39917271111111</v>
      </c>
    </row>
    <row r="19" spans="2:24" ht="15" thickBot="1" x14ac:dyDescent="0.4">
      <c r="B19" s="67">
        <v>9</v>
      </c>
      <c r="C19" s="48" t="s">
        <v>133</v>
      </c>
      <c r="D19" s="222"/>
      <c r="E19" s="61"/>
      <c r="F19" s="61"/>
      <c r="G19" s="61"/>
      <c r="H19" s="33"/>
      <c r="J19" s="223" t="s">
        <v>134</v>
      </c>
      <c r="K19" s="224"/>
      <c r="L19" s="225">
        <v>1</v>
      </c>
      <c r="M19" s="226" t="s">
        <v>135</v>
      </c>
      <c r="N19" s="183"/>
      <c r="O19" s="183"/>
      <c r="P19" s="183"/>
      <c r="Q19" s="173">
        <v>10</v>
      </c>
      <c r="R19" s="174" t="s">
        <v>52</v>
      </c>
      <c r="S19" s="188" t="s">
        <v>57</v>
      </c>
      <c r="T19" s="221">
        <v>0.35199999999999998</v>
      </c>
      <c r="U19" s="190"/>
      <c r="V19" s="178"/>
      <c r="W19" s="179">
        <f>W20</f>
        <v>7.1805087943111099</v>
      </c>
    </row>
    <row r="20" spans="2:24" ht="15" thickBot="1" x14ac:dyDescent="0.4">
      <c r="B20" s="29">
        <v>10</v>
      </c>
      <c r="C20" s="48" t="s">
        <v>137</v>
      </c>
      <c r="D20" s="222"/>
      <c r="E20" s="61"/>
      <c r="F20" s="61"/>
      <c r="G20" s="61"/>
      <c r="H20" s="33"/>
      <c r="J20" s="131" t="s">
        <v>130</v>
      </c>
      <c r="K20" s="70"/>
      <c r="L20" s="194">
        <v>32</v>
      </c>
      <c r="M20" s="71" t="s">
        <v>138</v>
      </c>
      <c r="N20" s="183"/>
      <c r="O20" s="183"/>
      <c r="P20" s="183"/>
      <c r="Q20" s="184">
        <v>11</v>
      </c>
      <c r="R20" s="227" t="s">
        <v>155</v>
      </c>
      <c r="S20" s="93" t="s">
        <v>136</v>
      </c>
      <c r="T20" s="228">
        <v>0.35199999999999998</v>
      </c>
      <c r="U20" s="166"/>
      <c r="V20" s="229"/>
      <c r="W20" s="187">
        <f>T20*(W10+W12+W16)</f>
        <v>7.1805087943111099</v>
      </c>
    </row>
    <row r="21" spans="2:24" ht="15" thickBot="1" x14ac:dyDescent="0.4">
      <c r="B21" s="36">
        <v>11</v>
      </c>
      <c r="C21" s="54" t="s">
        <v>31</v>
      </c>
      <c r="D21" s="232" t="s">
        <v>139</v>
      </c>
      <c r="E21" s="40"/>
      <c r="F21" s="45"/>
      <c r="G21" s="40"/>
      <c r="H21" s="58">
        <f>SUM(H22:H25)</f>
        <v>2.8</v>
      </c>
      <c r="J21" s="131" t="s">
        <v>127</v>
      </c>
      <c r="K21" s="70"/>
      <c r="L21" s="41">
        <f>L19*L20</f>
        <v>32</v>
      </c>
      <c r="M21" s="26" t="s">
        <v>33</v>
      </c>
      <c r="N21" s="183"/>
      <c r="O21" s="183"/>
      <c r="P21" s="183"/>
      <c r="Q21" s="173">
        <v>12</v>
      </c>
      <c r="R21" s="174" t="s">
        <v>54</v>
      </c>
      <c r="S21" s="175" t="s">
        <v>66</v>
      </c>
      <c r="T21" s="176" t="s">
        <v>33</v>
      </c>
      <c r="U21" s="177"/>
      <c r="V21" s="231"/>
      <c r="W21" s="179">
        <f>W10++W12+W19+W16</f>
        <v>27.579681505422219</v>
      </c>
    </row>
    <row r="22" spans="2:24" ht="15" thickBot="1" x14ac:dyDescent="0.4">
      <c r="B22" s="67">
        <v>12</v>
      </c>
      <c r="C22" s="51" t="s">
        <v>35</v>
      </c>
      <c r="D22" s="233" t="s">
        <v>140</v>
      </c>
      <c r="E22" s="65"/>
      <c r="F22" s="65"/>
      <c r="G22" s="234"/>
      <c r="H22" s="33">
        <f>L26</f>
        <v>0.8</v>
      </c>
      <c r="J22" s="83" t="s">
        <v>141</v>
      </c>
      <c r="K22" s="84"/>
      <c r="L22" s="84"/>
      <c r="M22" s="85" t="s">
        <v>7</v>
      </c>
      <c r="N22" s="183"/>
      <c r="O22" s="183"/>
      <c r="P22" s="183"/>
    </row>
    <row r="23" spans="2:24" ht="16.5" customHeight="1" thickBot="1" x14ac:dyDescent="0.4">
      <c r="B23" s="67">
        <v>13</v>
      </c>
      <c r="C23" s="48" t="s">
        <v>37</v>
      </c>
      <c r="D23" s="233" t="s">
        <v>142</v>
      </c>
      <c r="E23" s="8"/>
      <c r="F23" s="8"/>
      <c r="G23" s="105"/>
      <c r="H23" s="68">
        <f>L29</f>
        <v>2</v>
      </c>
      <c r="J23" s="116" t="s">
        <v>143</v>
      </c>
      <c r="K23" s="117"/>
      <c r="L23" s="235">
        <v>100</v>
      </c>
      <c r="M23" s="60" t="s">
        <v>144</v>
      </c>
      <c r="N23" s="183"/>
      <c r="O23" s="183"/>
      <c r="P23" s="183"/>
      <c r="Q23" s="159" t="s">
        <v>3</v>
      </c>
      <c r="R23" s="160" t="s">
        <v>4</v>
      </c>
      <c r="S23" s="160" t="s">
        <v>5</v>
      </c>
      <c r="T23" s="160" t="s">
        <v>8</v>
      </c>
      <c r="U23" s="160" t="s">
        <v>9</v>
      </c>
      <c r="V23" s="160" t="s">
        <v>10</v>
      </c>
      <c r="W23" s="161" t="s">
        <v>11</v>
      </c>
    </row>
    <row r="24" spans="2:24" ht="15" thickBot="1" x14ac:dyDescent="0.4">
      <c r="B24" s="29">
        <v>14</v>
      </c>
      <c r="C24" s="48" t="s">
        <v>145</v>
      </c>
      <c r="D24" s="49"/>
      <c r="E24" s="8"/>
      <c r="F24" s="8"/>
      <c r="G24" s="105"/>
      <c r="H24" s="68"/>
      <c r="J24" s="83" t="s">
        <v>140</v>
      </c>
      <c r="K24" s="84"/>
      <c r="L24" s="84"/>
      <c r="M24" s="85" t="s">
        <v>7</v>
      </c>
      <c r="N24" s="183"/>
      <c r="O24" s="183"/>
      <c r="P24" s="183"/>
      <c r="Q24" s="165"/>
      <c r="R24" s="166"/>
      <c r="S24" s="167"/>
      <c r="T24" s="168"/>
      <c r="U24" s="169"/>
      <c r="V24" s="170"/>
      <c r="W24" s="171"/>
      <c r="X24" s="183"/>
    </row>
    <row r="25" spans="2:24" ht="15" thickBot="1" x14ac:dyDescent="0.4">
      <c r="B25" s="67">
        <v>15</v>
      </c>
      <c r="C25" s="48" t="s">
        <v>146</v>
      </c>
      <c r="D25" s="49"/>
      <c r="E25" s="8"/>
      <c r="F25" s="8"/>
      <c r="G25" s="105"/>
      <c r="H25" s="68"/>
      <c r="J25" s="69" t="s">
        <v>147</v>
      </c>
      <c r="K25" s="70"/>
      <c r="L25" s="25">
        <v>80</v>
      </c>
      <c r="M25" s="71" t="s">
        <v>82</v>
      </c>
      <c r="N25" s="183"/>
      <c r="O25" s="183"/>
      <c r="P25" s="183"/>
      <c r="Q25" s="230">
        <v>1</v>
      </c>
      <c r="R25" s="174" t="s">
        <v>14</v>
      </c>
      <c r="S25" s="175" t="s">
        <v>15</v>
      </c>
      <c r="T25" s="176"/>
      <c r="U25" s="177"/>
      <c r="V25" s="178"/>
      <c r="W25" s="179">
        <f>SUM(W26:W26)</f>
        <v>2.5230000000000001</v>
      </c>
    </row>
    <row r="26" spans="2:24" ht="15" thickBot="1" x14ac:dyDescent="0.4">
      <c r="B26" s="36">
        <v>16</v>
      </c>
      <c r="C26" s="54" t="s">
        <v>42</v>
      </c>
      <c r="D26" s="55" t="s">
        <v>149</v>
      </c>
      <c r="E26" s="38"/>
      <c r="F26" s="56"/>
      <c r="G26" s="57"/>
      <c r="H26" s="91">
        <v>10</v>
      </c>
      <c r="J26" s="69" t="s">
        <v>150</v>
      </c>
      <c r="K26" s="70"/>
      <c r="L26" s="41">
        <f>L25/L23</f>
        <v>0.8</v>
      </c>
      <c r="M26" s="71" t="s">
        <v>151</v>
      </c>
      <c r="Q26" s="184">
        <v>2</v>
      </c>
      <c r="R26" s="166" t="s">
        <v>18</v>
      </c>
      <c r="S26" s="93" t="s">
        <v>148</v>
      </c>
      <c r="T26" s="166" t="s">
        <v>22</v>
      </c>
      <c r="U26" s="185">
        <v>0.5</v>
      </c>
      <c r="V26" s="186">
        <v>5.0460000000000003</v>
      </c>
      <c r="W26" s="187">
        <f>V26*U26</f>
        <v>2.5230000000000001</v>
      </c>
    </row>
    <row r="27" spans="2:24" ht="14.5" customHeight="1" thickBot="1" x14ac:dyDescent="0.4">
      <c r="B27" s="36">
        <v>17</v>
      </c>
      <c r="C27" s="54" t="s">
        <v>52</v>
      </c>
      <c r="D27" s="55" t="s">
        <v>152</v>
      </c>
      <c r="E27" s="38"/>
      <c r="F27" s="56"/>
      <c r="G27" s="57"/>
      <c r="H27" s="77">
        <f>SUM(H28:H30)</f>
        <v>3.6572575906666662</v>
      </c>
      <c r="J27" s="322" t="s">
        <v>153</v>
      </c>
      <c r="K27" s="323"/>
      <c r="L27" s="323"/>
      <c r="M27" s="85" t="s">
        <v>7</v>
      </c>
      <c r="Q27" s="173">
        <v>3</v>
      </c>
      <c r="R27" s="312" t="s">
        <v>23</v>
      </c>
      <c r="S27" s="188" t="s">
        <v>26</v>
      </c>
      <c r="T27" s="189"/>
      <c r="U27" s="190"/>
      <c r="V27" s="191"/>
      <c r="W27" s="192">
        <f>SUM(W28:W30)</f>
        <v>0.89500000000000002</v>
      </c>
    </row>
    <row r="28" spans="2:24" ht="14.5" customHeight="1" x14ac:dyDescent="0.35">
      <c r="B28" s="29">
        <v>18</v>
      </c>
      <c r="C28" s="48" t="s">
        <v>155</v>
      </c>
      <c r="D28" s="49" t="s">
        <v>156</v>
      </c>
      <c r="E28" s="8"/>
      <c r="F28" s="239">
        <v>1.4999999999999999E-2</v>
      </c>
      <c r="G28" s="105"/>
      <c r="H28" s="68">
        <f>F28*(W18+W31)</f>
        <v>0.35725759066666662</v>
      </c>
      <c r="J28" s="69" t="s">
        <v>157</v>
      </c>
      <c r="K28" s="70"/>
      <c r="L28" s="25">
        <v>200</v>
      </c>
      <c r="M28" s="71" t="s">
        <v>82</v>
      </c>
      <c r="Q28" s="196">
        <v>4</v>
      </c>
      <c r="R28" s="92" t="s">
        <v>27</v>
      </c>
      <c r="S28" s="236" t="s">
        <v>154</v>
      </c>
      <c r="T28" s="94" t="s">
        <v>22</v>
      </c>
      <c r="U28" s="237">
        <f>U26</f>
        <v>0.5</v>
      </c>
      <c r="V28" s="238">
        <v>1.79</v>
      </c>
      <c r="W28" s="187">
        <f>U28*V28</f>
        <v>0.89500000000000002</v>
      </c>
    </row>
    <row r="29" spans="2:24" ht="15" thickBot="1" x14ac:dyDescent="0.4">
      <c r="B29" s="67">
        <v>19</v>
      </c>
      <c r="C29" s="92" t="s">
        <v>158</v>
      </c>
      <c r="D29" s="49" t="s">
        <v>159</v>
      </c>
      <c r="E29" s="8"/>
      <c r="F29" s="311">
        <v>3.3</v>
      </c>
      <c r="G29" s="105"/>
      <c r="H29" s="68">
        <f>F29</f>
        <v>3.3</v>
      </c>
      <c r="J29" s="69" t="s">
        <v>150</v>
      </c>
      <c r="K29" s="70"/>
      <c r="L29" s="41">
        <f>L28/L23</f>
        <v>2</v>
      </c>
      <c r="M29" s="71" t="s">
        <v>151</v>
      </c>
      <c r="Q29" s="203">
        <v>5</v>
      </c>
      <c r="R29" s="48" t="s">
        <v>34</v>
      </c>
      <c r="S29" s="30"/>
      <c r="T29" s="8"/>
      <c r="U29" s="34"/>
      <c r="V29" s="52"/>
      <c r="W29" s="240"/>
    </row>
    <row r="30" spans="2:24" ht="14.5" customHeight="1" thickBot="1" x14ac:dyDescent="0.4">
      <c r="B30" s="67">
        <v>20</v>
      </c>
      <c r="C30" s="92" t="s">
        <v>160</v>
      </c>
      <c r="D30" s="49" t="s">
        <v>192</v>
      </c>
      <c r="E30" s="8"/>
      <c r="F30" s="34">
        <v>0</v>
      </c>
      <c r="G30" s="105"/>
      <c r="H30" s="68">
        <f>F30</f>
        <v>0</v>
      </c>
      <c r="J30" s="322" t="s">
        <v>59</v>
      </c>
      <c r="K30" s="323"/>
      <c r="L30" s="323"/>
      <c r="M30" s="85" t="s">
        <v>7</v>
      </c>
      <c r="Q30" s="203">
        <v>6</v>
      </c>
      <c r="R30" s="48" t="s">
        <v>36</v>
      </c>
      <c r="S30" s="30"/>
      <c r="T30" s="8"/>
      <c r="U30" s="34"/>
      <c r="V30" s="52"/>
      <c r="W30" s="200"/>
    </row>
    <row r="31" spans="2:24" ht="14.5" customHeight="1" thickBot="1" x14ac:dyDescent="0.4">
      <c r="B31" s="36">
        <v>21</v>
      </c>
      <c r="C31" s="54" t="s">
        <v>54</v>
      </c>
      <c r="D31" s="55" t="s">
        <v>55</v>
      </c>
      <c r="E31" s="38"/>
      <c r="F31" s="56"/>
      <c r="G31" s="57"/>
      <c r="H31" s="95">
        <f>H15+H11+H26+H21+H27</f>
        <v>85.508075096088888</v>
      </c>
      <c r="J31" s="317" t="s">
        <v>88</v>
      </c>
      <c r="K31" s="318"/>
      <c r="L31" s="135">
        <v>10000</v>
      </c>
      <c r="M31" s="26" t="s">
        <v>33</v>
      </c>
      <c r="Q31" s="173">
        <v>7</v>
      </c>
      <c r="R31" s="174" t="s">
        <v>31</v>
      </c>
      <c r="S31" s="188" t="s">
        <v>195</v>
      </c>
      <c r="T31" s="221"/>
      <c r="U31" s="190"/>
      <c r="V31" s="178"/>
      <c r="W31" s="179">
        <f>W25+W27</f>
        <v>3.4180000000000001</v>
      </c>
    </row>
    <row r="32" spans="2:24" ht="15.65" customHeight="1" thickBot="1" x14ac:dyDescent="0.4">
      <c r="B32" s="36">
        <v>22</v>
      </c>
      <c r="C32" s="98" t="s">
        <v>58</v>
      </c>
      <c r="D32" s="99" t="s">
        <v>59</v>
      </c>
      <c r="E32" s="100"/>
      <c r="F32" s="44">
        <f>L33</f>
        <v>8.3333333333333329E-2</v>
      </c>
      <c r="G32" s="40"/>
      <c r="H32" s="102">
        <f>H31*F32</f>
        <v>7.125672924674074</v>
      </c>
      <c r="J32" s="317" t="s">
        <v>91</v>
      </c>
      <c r="K32" s="318"/>
      <c r="L32" s="25">
        <v>120000</v>
      </c>
      <c r="M32" s="26" t="s">
        <v>33</v>
      </c>
      <c r="Q32" s="173">
        <v>8</v>
      </c>
      <c r="R32" s="174" t="s">
        <v>42</v>
      </c>
      <c r="S32" s="188" t="s">
        <v>57</v>
      </c>
      <c r="T32" s="221">
        <v>0.35199999999999998</v>
      </c>
      <c r="U32" s="190"/>
      <c r="V32" s="178"/>
      <c r="W32" s="179">
        <f>T32*(W25+W27)</f>
        <v>1.203136</v>
      </c>
    </row>
    <row r="33" spans="2:23" ht="15" thickBot="1" x14ac:dyDescent="0.4">
      <c r="B33" s="36">
        <v>23</v>
      </c>
      <c r="C33" s="19" t="s">
        <v>62</v>
      </c>
      <c r="D33" s="99" t="s">
        <v>63</v>
      </c>
      <c r="E33" s="21"/>
      <c r="F33" s="106"/>
      <c r="G33" s="23"/>
      <c r="H33" s="107">
        <f>H31+H32</f>
        <v>92.633748020762965</v>
      </c>
      <c r="J33" s="116" t="s">
        <v>59</v>
      </c>
      <c r="K33" s="141"/>
      <c r="L33" s="142">
        <f>L31/L32</f>
        <v>8.3333333333333329E-2</v>
      </c>
      <c r="M33" s="60" t="s">
        <v>33</v>
      </c>
      <c r="Q33" s="184">
        <v>9</v>
      </c>
      <c r="R33" s="227" t="s">
        <v>48</v>
      </c>
      <c r="S33" s="93" t="s">
        <v>61</v>
      </c>
      <c r="T33" s="228">
        <v>0.35199999999999998</v>
      </c>
      <c r="U33" s="166"/>
      <c r="V33" s="229"/>
      <c r="W33" s="187">
        <f>T33*(W25+W27)</f>
        <v>1.203136</v>
      </c>
    </row>
    <row r="34" spans="2:23" ht="15" thickBot="1" x14ac:dyDescent="0.4">
      <c r="B34" s="36">
        <v>24</v>
      </c>
      <c r="C34" s="108" t="s">
        <v>67</v>
      </c>
      <c r="D34" s="20" t="s">
        <v>68</v>
      </c>
      <c r="E34" s="39"/>
      <c r="F34" s="109"/>
      <c r="G34" s="39"/>
      <c r="H34" s="110">
        <f>SUM(H35:H37)</f>
        <v>5.4036353012111729</v>
      </c>
      <c r="J34" s="83" t="s">
        <v>97</v>
      </c>
      <c r="K34" s="146"/>
      <c r="L34" s="146"/>
      <c r="M34" s="85" t="s">
        <v>7</v>
      </c>
      <c r="Q34" s="173">
        <v>10</v>
      </c>
      <c r="R34" s="174" t="s">
        <v>52</v>
      </c>
      <c r="S34" s="175" t="s">
        <v>66</v>
      </c>
      <c r="T34" s="176" t="s">
        <v>33</v>
      </c>
      <c r="U34" s="177"/>
      <c r="V34" s="178"/>
      <c r="W34" s="179">
        <f>W25+W27+W32</f>
        <v>4.6211359999999999</v>
      </c>
    </row>
    <row r="35" spans="2:23" ht="14.5" customHeight="1" x14ac:dyDescent="0.35">
      <c r="B35" s="29">
        <v>25</v>
      </c>
      <c r="C35" s="48" t="s">
        <v>70</v>
      </c>
      <c r="D35" s="30" t="s">
        <v>71</v>
      </c>
      <c r="E35" s="8"/>
      <c r="F35" s="111"/>
      <c r="G35" s="112"/>
      <c r="H35" s="113" t="s">
        <v>72</v>
      </c>
      <c r="J35" s="317" t="s">
        <v>99</v>
      </c>
      <c r="K35" s="318"/>
      <c r="L35" s="135">
        <v>7000</v>
      </c>
      <c r="M35" s="26" t="s">
        <v>33</v>
      </c>
      <c r="Q35" s="182"/>
      <c r="R35" s="182"/>
      <c r="S35" s="182"/>
      <c r="T35" s="182"/>
      <c r="U35" s="182"/>
      <c r="V35" s="182"/>
      <c r="W35" s="182"/>
    </row>
    <row r="36" spans="2:23" ht="14.5" customHeight="1" x14ac:dyDescent="0.35">
      <c r="B36" s="29">
        <v>26</v>
      </c>
      <c r="C36" s="48" t="s">
        <v>74</v>
      </c>
      <c r="D36" s="30" t="s">
        <v>75</v>
      </c>
      <c r="E36" s="8"/>
      <c r="F36" s="111"/>
      <c r="G36" s="115"/>
      <c r="H36" s="113" t="s">
        <v>72</v>
      </c>
      <c r="J36" s="317" t="s">
        <v>91</v>
      </c>
      <c r="K36" s="318"/>
      <c r="L36" s="25">
        <v>120000</v>
      </c>
      <c r="M36" s="26" t="s">
        <v>33</v>
      </c>
      <c r="Q36" s="241"/>
      <c r="R36" s="241"/>
      <c r="S36" s="242"/>
      <c r="T36" s="241"/>
      <c r="U36" s="241"/>
      <c r="V36" s="243"/>
      <c r="W36" s="244"/>
    </row>
    <row r="37" spans="2:23" ht="15" thickBot="1" x14ac:dyDescent="0.4">
      <c r="B37" s="67">
        <v>27</v>
      </c>
      <c r="C37" s="48" t="s">
        <v>77</v>
      </c>
      <c r="D37" s="30" t="s">
        <v>78</v>
      </c>
      <c r="E37" s="8"/>
      <c r="F37" s="44">
        <f>L37</f>
        <v>5.8333333333333334E-2</v>
      </c>
      <c r="G37" s="112"/>
      <c r="H37" s="113">
        <f>H33*F37</f>
        <v>5.4036353012111729</v>
      </c>
      <c r="J37" s="116" t="s">
        <v>97</v>
      </c>
      <c r="K37" s="141"/>
      <c r="L37" s="142">
        <f>L35/L36</f>
        <v>5.8333333333333334E-2</v>
      </c>
      <c r="M37" s="60" t="s">
        <v>33</v>
      </c>
      <c r="Q37" s="245"/>
      <c r="R37" s="246"/>
      <c r="S37" s="247"/>
      <c r="T37" s="248"/>
      <c r="U37" s="241"/>
      <c r="V37" s="248"/>
      <c r="W37" s="249"/>
    </row>
    <row r="38" spans="2:23" x14ac:dyDescent="0.35">
      <c r="B38" s="36">
        <v>28</v>
      </c>
      <c r="C38" s="19" t="s">
        <v>80</v>
      </c>
      <c r="D38" s="20" t="s">
        <v>161</v>
      </c>
      <c r="E38" s="100"/>
      <c r="F38" s="39"/>
      <c r="G38" s="40"/>
      <c r="H38" s="24">
        <f>H33+H34</f>
        <v>98.037383321974133</v>
      </c>
      <c r="J38" s="83" t="s">
        <v>102</v>
      </c>
      <c r="K38" s="146"/>
      <c r="L38" s="146"/>
      <c r="M38" s="85" t="s">
        <v>7</v>
      </c>
      <c r="Q38" s="245"/>
      <c r="R38" s="241"/>
      <c r="S38" s="250"/>
      <c r="T38" s="241"/>
      <c r="U38" s="241"/>
      <c r="V38" s="251"/>
      <c r="W38" s="252"/>
    </row>
    <row r="39" spans="2:23" ht="24" customHeight="1" x14ac:dyDescent="0.35">
      <c r="J39" s="317" t="s">
        <v>103</v>
      </c>
      <c r="K39" s="318"/>
      <c r="L39" s="135">
        <v>2800</v>
      </c>
      <c r="M39" s="26" t="s">
        <v>33</v>
      </c>
      <c r="Q39" s="253"/>
      <c r="R39" s="254"/>
      <c r="S39" s="255"/>
      <c r="T39" s="256"/>
      <c r="U39" s="241"/>
      <c r="V39" s="257"/>
      <c r="W39" s="258"/>
    </row>
    <row r="40" spans="2:23" ht="18" customHeight="1" x14ac:dyDescent="0.35">
      <c r="B40" s="126" t="s">
        <v>179</v>
      </c>
      <c r="C40" s="127"/>
      <c r="D40" s="127"/>
      <c r="E40" s="128"/>
      <c r="F40" s="128"/>
      <c r="G40" s="128"/>
      <c r="H40" s="129"/>
      <c r="J40" s="317" t="s">
        <v>104</v>
      </c>
      <c r="K40" s="318"/>
      <c r="L40" s="25">
        <v>45000</v>
      </c>
      <c r="M40" s="26" t="s">
        <v>33</v>
      </c>
      <c r="Q40" s="245"/>
      <c r="R40" s="254"/>
      <c r="S40" s="250"/>
      <c r="T40" s="241"/>
      <c r="U40" s="241"/>
      <c r="V40" s="257"/>
      <c r="W40" s="252"/>
    </row>
    <row r="41" spans="2:23" ht="15" thickBot="1" x14ac:dyDescent="0.4">
      <c r="B41" s="67">
        <v>29</v>
      </c>
      <c r="C41" s="132" t="s">
        <v>86</v>
      </c>
      <c r="D41" s="133" t="s">
        <v>87</v>
      </c>
      <c r="E41" s="17"/>
      <c r="F41" s="17"/>
      <c r="G41" s="259">
        <v>0.1</v>
      </c>
      <c r="H41" s="68">
        <f>H38*G41</f>
        <v>9.8037383321974136</v>
      </c>
      <c r="J41" s="116" t="s">
        <v>162</v>
      </c>
      <c r="K41" s="141"/>
      <c r="L41" s="142">
        <f>L39/L40</f>
        <v>6.222222222222222E-2</v>
      </c>
      <c r="M41" s="60" t="s">
        <v>33</v>
      </c>
      <c r="Q41" s="245"/>
      <c r="R41" s="254"/>
      <c r="S41" s="250"/>
      <c r="T41" s="241"/>
      <c r="U41" s="241"/>
      <c r="V41" s="257"/>
      <c r="W41" s="252"/>
    </row>
    <row r="42" spans="2:23" x14ac:dyDescent="0.35">
      <c r="B42" s="36">
        <v>30</v>
      </c>
      <c r="C42" s="137">
        <v>12</v>
      </c>
      <c r="D42" s="20" t="s">
        <v>90</v>
      </c>
      <c r="E42" s="100"/>
      <c r="F42" s="39"/>
      <c r="G42" s="138"/>
      <c r="H42" s="72">
        <f>H38+H41</f>
        <v>107.84112165417154</v>
      </c>
      <c r="Q42" s="245"/>
      <c r="R42" s="254"/>
      <c r="S42" s="250"/>
      <c r="T42" s="241"/>
      <c r="U42" s="241"/>
      <c r="V42" s="257"/>
      <c r="W42" s="252"/>
    </row>
    <row r="43" spans="2:23" x14ac:dyDescent="0.35">
      <c r="B43" s="67">
        <v>31</v>
      </c>
      <c r="C43" s="132" t="s">
        <v>93</v>
      </c>
      <c r="D43" s="133" t="s">
        <v>94</v>
      </c>
      <c r="E43" s="17"/>
      <c r="F43" s="139"/>
      <c r="G43" s="260">
        <v>0.2</v>
      </c>
      <c r="H43" s="68">
        <f>H42*G43</f>
        <v>21.568224330834312</v>
      </c>
      <c r="Q43" s="245"/>
      <c r="R43" s="254"/>
      <c r="S43" s="250"/>
      <c r="T43" s="241"/>
      <c r="U43" s="241"/>
      <c r="V43" s="257"/>
      <c r="W43" s="252"/>
    </row>
    <row r="44" spans="2:23" ht="14.5" customHeight="1" x14ac:dyDescent="0.35">
      <c r="B44" s="36">
        <v>32</v>
      </c>
      <c r="C44" s="137">
        <v>14</v>
      </c>
      <c r="D44" s="20" t="s">
        <v>96</v>
      </c>
      <c r="E44" s="39"/>
      <c r="F44" s="143"/>
      <c r="G44" s="144"/>
      <c r="H44" s="145">
        <f>H42+H43</f>
        <v>129.40934598500587</v>
      </c>
      <c r="Q44" s="253"/>
      <c r="R44" s="254"/>
      <c r="S44" s="255"/>
      <c r="T44" s="256"/>
      <c r="U44" s="241"/>
      <c r="V44" s="257"/>
      <c r="W44" s="258"/>
    </row>
    <row r="45" spans="2:23" ht="14.5" customHeight="1" x14ac:dyDescent="0.35">
      <c r="Q45" s="245"/>
      <c r="R45" s="254"/>
      <c r="S45" s="250"/>
      <c r="T45" s="241"/>
      <c r="U45" s="241"/>
      <c r="V45" s="257"/>
      <c r="W45" s="252"/>
    </row>
    <row r="46" spans="2:23" ht="14.5" customHeight="1" x14ac:dyDescent="0.35">
      <c r="B46" s="20" t="s">
        <v>194</v>
      </c>
      <c r="C46" s="261"/>
      <c r="D46" s="261"/>
      <c r="E46" s="262">
        <v>0.15</v>
      </c>
      <c r="F46" s="309" t="s">
        <v>193</v>
      </c>
      <c r="G46" s="261"/>
      <c r="H46" s="263">
        <f>E46*H44</f>
        <v>19.411401897750881</v>
      </c>
      <c r="Q46" s="245"/>
      <c r="R46" s="246"/>
      <c r="S46" s="255"/>
      <c r="T46" s="264"/>
      <c r="U46" s="241"/>
      <c r="V46" s="248"/>
      <c r="W46" s="249"/>
    </row>
    <row r="47" spans="2:23" x14ac:dyDescent="0.35">
      <c r="Q47" s="245"/>
      <c r="R47" s="254"/>
      <c r="S47" s="250"/>
      <c r="T47" s="256"/>
      <c r="U47" s="241"/>
      <c r="V47" s="257"/>
      <c r="W47" s="252"/>
    </row>
    <row r="48" spans="2:23" x14ac:dyDescent="0.35">
      <c r="Q48" s="245"/>
      <c r="R48" s="246"/>
      <c r="S48" s="247"/>
      <c r="T48" s="248"/>
      <c r="U48" s="241"/>
      <c r="V48" s="248"/>
      <c r="W48" s="249"/>
    </row>
    <row r="49" spans="17:23" ht="29.25" customHeight="1" x14ac:dyDescent="0.35"/>
    <row r="50" spans="17:23" ht="22.5" customHeight="1" x14ac:dyDescent="0.35"/>
    <row r="51" spans="17:23" x14ac:dyDescent="0.35">
      <c r="Q51" s="183"/>
      <c r="U51" s="183"/>
      <c r="V51" s="183"/>
      <c r="W51" s="183"/>
    </row>
    <row r="71" spans="2:8" x14ac:dyDescent="0.35">
      <c r="H71" s="169"/>
    </row>
    <row r="72" spans="2:8" x14ac:dyDescent="0.35">
      <c r="H72" s="169"/>
    </row>
    <row r="76" spans="2:8" x14ac:dyDescent="0.35">
      <c r="B76" s="265"/>
    </row>
  </sheetData>
  <mergeCells count="10">
    <mergeCell ref="J36:K36"/>
    <mergeCell ref="J39:K39"/>
    <mergeCell ref="J40:K40"/>
    <mergeCell ref="B7:H7"/>
    <mergeCell ref="B8:H8"/>
    <mergeCell ref="J27:L27"/>
    <mergeCell ref="J31:K31"/>
    <mergeCell ref="J32:K32"/>
    <mergeCell ref="J35:K35"/>
    <mergeCell ref="J30:L30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2822-011C-44CC-997A-B20978A356CA}">
  <dimension ref="B1:X76"/>
  <sheetViews>
    <sheetView workbookViewId="0">
      <selection activeCell="E3" sqref="E3"/>
    </sheetView>
  </sheetViews>
  <sheetFormatPr defaultRowHeight="14.5" x14ac:dyDescent="0.35"/>
  <cols>
    <col min="1" max="1" width="3.81640625" customWidth="1"/>
    <col min="2" max="2" width="6.453125" customWidth="1"/>
    <col min="3" max="3" width="5.54296875" customWidth="1"/>
    <col min="4" max="4" width="30.81640625" customWidth="1"/>
    <col min="5" max="5" width="9.81640625" customWidth="1"/>
    <col min="6" max="6" width="7.54296875" customWidth="1"/>
    <col min="7" max="7" width="10" customWidth="1"/>
    <col min="8" max="8" width="10.453125" customWidth="1"/>
    <col min="9" max="9" width="4.81640625" customWidth="1"/>
    <col min="10" max="10" width="13.26953125" customWidth="1"/>
    <col min="11" max="11" width="25.81640625" customWidth="1"/>
    <col min="12" max="12" width="11.26953125" customWidth="1"/>
    <col min="13" max="13" width="11.453125" customWidth="1"/>
    <col min="14" max="14" width="13.7265625" customWidth="1"/>
    <col min="15" max="16" width="2.26953125" customWidth="1"/>
    <col min="17" max="18" width="5" customWidth="1"/>
    <col min="19" max="19" width="47.81640625" customWidth="1"/>
    <col min="20" max="20" width="6" customWidth="1"/>
    <col min="21" max="21" width="5.453125" customWidth="1"/>
    <col min="22" max="22" width="4.54296875" customWidth="1"/>
    <col min="23" max="23" width="6.26953125" customWidth="1"/>
  </cols>
  <sheetData>
    <row r="1" spans="2:23" x14ac:dyDescent="0.35">
      <c r="B1" s="2" t="s">
        <v>106</v>
      </c>
      <c r="C1" s="2"/>
      <c r="D1" s="2"/>
      <c r="E1" s="2" t="s">
        <v>168</v>
      </c>
      <c r="F1" s="2"/>
      <c r="G1" s="154"/>
      <c r="H1" s="154"/>
      <c r="I1" s="155"/>
      <c r="J1" s="2" t="s">
        <v>106</v>
      </c>
      <c r="K1" s="2"/>
      <c r="L1" s="2" t="s">
        <v>168</v>
      </c>
      <c r="M1" s="2"/>
      <c r="N1" s="154"/>
      <c r="Q1" s="2" t="s">
        <v>169</v>
      </c>
      <c r="R1" s="2"/>
      <c r="S1" s="2"/>
      <c r="T1" s="2"/>
      <c r="U1" s="154"/>
      <c r="V1" s="2"/>
      <c r="W1" s="2"/>
    </row>
    <row r="3" spans="2:23" x14ac:dyDescent="0.35">
      <c r="B3" s="3" t="s">
        <v>2</v>
      </c>
      <c r="C3" s="3"/>
      <c r="D3" s="3"/>
      <c r="J3" s="3" t="s">
        <v>2</v>
      </c>
      <c r="K3" s="3"/>
      <c r="Q3" s="3" t="s">
        <v>2</v>
      </c>
      <c r="R3" s="3"/>
      <c r="S3" s="3"/>
    </row>
    <row r="5" spans="2:23" x14ac:dyDescent="0.35">
      <c r="C5" s="156"/>
      <c r="D5" s="156"/>
    </row>
    <row r="7" spans="2:23" ht="16" thickBot="1" x14ac:dyDescent="0.4">
      <c r="B7" s="315" t="s">
        <v>108</v>
      </c>
      <c r="C7" s="315"/>
      <c r="D7" s="315"/>
      <c r="E7" s="315"/>
      <c r="F7" s="315"/>
      <c r="G7" s="315"/>
      <c r="H7" s="315"/>
    </row>
    <row r="8" spans="2:23" ht="15" thickBot="1" x14ac:dyDescent="0.4">
      <c r="B8" s="319"/>
      <c r="C8" s="320"/>
      <c r="D8" s="320"/>
      <c r="E8" s="320"/>
      <c r="F8" s="320"/>
      <c r="G8" s="320"/>
      <c r="H8" s="321"/>
      <c r="J8" s="4" t="s">
        <v>109</v>
      </c>
      <c r="K8" s="157" t="s">
        <v>110</v>
      </c>
      <c r="L8" s="158" t="s">
        <v>111</v>
      </c>
      <c r="M8" s="158" t="s">
        <v>112</v>
      </c>
      <c r="Q8" s="159" t="s">
        <v>3</v>
      </c>
      <c r="R8" s="160" t="s">
        <v>4</v>
      </c>
      <c r="S8" s="160" t="s">
        <v>5</v>
      </c>
      <c r="T8" s="160" t="s">
        <v>8</v>
      </c>
      <c r="U8" s="160" t="s">
        <v>9</v>
      </c>
      <c r="V8" s="160" t="s">
        <v>10</v>
      </c>
      <c r="W8" s="161" t="s">
        <v>11</v>
      </c>
    </row>
    <row r="9" spans="2:23" ht="15" thickBot="1" x14ac:dyDescent="0.4">
      <c r="B9" s="4" t="s">
        <v>3</v>
      </c>
      <c r="C9" s="4" t="s">
        <v>4</v>
      </c>
      <c r="D9" s="4" t="s">
        <v>5</v>
      </c>
      <c r="E9" s="4"/>
      <c r="F9" s="4"/>
      <c r="G9" s="4"/>
      <c r="H9" s="5" t="s">
        <v>113</v>
      </c>
      <c r="J9" s="162"/>
      <c r="K9" s="164">
        <v>1.6</v>
      </c>
      <c r="L9" s="164">
        <v>1</v>
      </c>
      <c r="M9" s="164">
        <v>2.2999999999999998</v>
      </c>
      <c r="Q9" s="165"/>
      <c r="R9" s="166"/>
      <c r="S9" s="167"/>
      <c r="T9" s="168"/>
      <c r="U9" s="169"/>
      <c r="V9" s="170"/>
      <c r="W9" s="171"/>
    </row>
    <row r="10" spans="2:23" ht="15" thickBot="1" x14ac:dyDescent="0.4">
      <c r="B10" s="8"/>
      <c r="C10" s="8"/>
      <c r="D10" s="15"/>
      <c r="E10" s="10" t="s">
        <v>114</v>
      </c>
      <c r="F10" s="17"/>
      <c r="G10" s="12"/>
      <c r="H10" s="13"/>
      <c r="J10" s="162"/>
      <c r="K10" s="162"/>
      <c r="L10" s="172" t="s">
        <v>115</v>
      </c>
      <c r="M10" s="72">
        <f>K9*L9*M9</f>
        <v>3.6799999999999997</v>
      </c>
      <c r="Q10" s="173">
        <v>1</v>
      </c>
      <c r="R10" s="174" t="s">
        <v>14</v>
      </c>
      <c r="S10" s="175" t="s">
        <v>15</v>
      </c>
      <c r="T10" s="176"/>
      <c r="U10" s="177"/>
      <c r="V10" s="178"/>
      <c r="W10" s="179">
        <f>SUM(W11:W11)</f>
        <v>17.515999999999998</v>
      </c>
    </row>
    <row r="11" spans="2:23" ht="15" thickBot="1" x14ac:dyDescent="0.4">
      <c r="B11" s="36">
        <v>1</v>
      </c>
      <c r="C11" s="19" t="s">
        <v>14</v>
      </c>
      <c r="D11" s="20" t="s">
        <v>15</v>
      </c>
      <c r="E11" s="21"/>
      <c r="F11" s="28"/>
      <c r="G11" s="23"/>
      <c r="H11" s="24">
        <f>SUM(H12:H14)</f>
        <v>32.200817505422222</v>
      </c>
      <c r="J11" s="180"/>
      <c r="K11" s="181"/>
      <c r="L11" s="181"/>
      <c r="M11" s="182"/>
      <c r="N11" s="183"/>
      <c r="O11" s="183"/>
      <c r="P11" s="183"/>
      <c r="Q11" s="184">
        <v>2</v>
      </c>
      <c r="R11" s="166" t="s">
        <v>18</v>
      </c>
      <c r="S11" s="93" t="s">
        <v>116</v>
      </c>
      <c r="T11" s="166" t="s">
        <v>22</v>
      </c>
      <c r="U11" s="185">
        <v>4</v>
      </c>
      <c r="V11" s="186">
        <v>4.3789999999999996</v>
      </c>
      <c r="W11" s="187">
        <f>V11*U11</f>
        <v>17.515999999999998</v>
      </c>
    </row>
    <row r="12" spans="2:23" ht="15" thickBot="1" x14ac:dyDescent="0.4">
      <c r="B12" s="29">
        <v>2</v>
      </c>
      <c r="C12" s="8" t="s">
        <v>18</v>
      </c>
      <c r="D12" s="30" t="s">
        <v>117</v>
      </c>
      <c r="E12" s="8"/>
      <c r="F12" s="68"/>
      <c r="G12" s="35">
        <v>1</v>
      </c>
      <c r="H12" s="33">
        <f>W21*G12</f>
        <v>27.579681505422219</v>
      </c>
      <c r="J12" s="83" t="s">
        <v>118</v>
      </c>
      <c r="K12" s="146"/>
      <c r="L12" s="146"/>
      <c r="M12" s="85" t="s">
        <v>8</v>
      </c>
      <c r="N12" s="183"/>
      <c r="O12" s="183"/>
      <c r="P12" s="183"/>
      <c r="Q12" s="173">
        <v>3</v>
      </c>
      <c r="R12" s="312" t="s">
        <v>23</v>
      </c>
      <c r="S12" s="188" t="s">
        <v>26</v>
      </c>
      <c r="T12" s="189"/>
      <c r="U12" s="190"/>
      <c r="V12" s="191"/>
      <c r="W12" s="192">
        <f>SUM(W13:W15)</f>
        <v>2.88</v>
      </c>
    </row>
    <row r="13" spans="2:23" x14ac:dyDescent="0.35">
      <c r="B13" s="67">
        <v>3</v>
      </c>
      <c r="C13" s="8" t="s">
        <v>119</v>
      </c>
      <c r="D13" s="30" t="s">
        <v>120</v>
      </c>
      <c r="E13" s="8"/>
      <c r="F13" s="8"/>
      <c r="G13" s="193"/>
      <c r="H13" s="68">
        <f>W34</f>
        <v>4.6211359999999999</v>
      </c>
      <c r="J13" s="131" t="s">
        <v>121</v>
      </c>
      <c r="K13" s="70"/>
      <c r="L13" s="194">
        <v>3</v>
      </c>
      <c r="M13" s="195" t="s">
        <v>122</v>
      </c>
      <c r="N13" s="183"/>
      <c r="O13" s="183"/>
      <c r="P13" s="183"/>
      <c r="Q13" s="196">
        <v>4</v>
      </c>
      <c r="R13" s="92" t="s">
        <v>27</v>
      </c>
      <c r="S13" s="197" t="s">
        <v>30</v>
      </c>
      <c r="T13" s="65" t="s">
        <v>22</v>
      </c>
      <c r="U13" s="198">
        <v>4</v>
      </c>
      <c r="V13" s="199">
        <v>0.72</v>
      </c>
      <c r="W13" s="200">
        <f>U13*V13</f>
        <v>2.88</v>
      </c>
    </row>
    <row r="14" spans="2:23" x14ac:dyDescent="0.35">
      <c r="B14" s="67">
        <v>4</v>
      </c>
      <c r="C14" s="48" t="s">
        <v>123</v>
      </c>
      <c r="D14" s="30"/>
      <c r="E14" s="8"/>
      <c r="F14" s="68"/>
      <c r="G14" s="193"/>
      <c r="H14" s="201"/>
      <c r="J14" s="131" t="s">
        <v>124</v>
      </c>
      <c r="K14" s="70"/>
      <c r="L14" s="202">
        <v>1.2</v>
      </c>
      <c r="M14" s="71" t="s">
        <v>125</v>
      </c>
      <c r="N14" s="183"/>
      <c r="O14" s="183"/>
      <c r="P14" s="183"/>
      <c r="Q14" s="203">
        <v>5</v>
      </c>
      <c r="R14" s="48" t="s">
        <v>34</v>
      </c>
      <c r="S14" s="61"/>
      <c r="T14" s="61"/>
      <c r="U14" s="62"/>
      <c r="V14" s="62"/>
      <c r="W14" s="204"/>
    </row>
    <row r="15" spans="2:23" ht="15" thickBot="1" x14ac:dyDescent="0.4">
      <c r="B15" s="36">
        <v>5</v>
      </c>
      <c r="C15" s="54" t="s">
        <v>23</v>
      </c>
      <c r="D15" s="205" t="s">
        <v>126</v>
      </c>
      <c r="E15" s="38"/>
      <c r="F15" s="45"/>
      <c r="G15" s="57"/>
      <c r="H15" s="95">
        <f>SUM(H16:H18)</f>
        <v>36.85</v>
      </c>
      <c r="J15" s="149" t="s">
        <v>127</v>
      </c>
      <c r="K15" s="117"/>
      <c r="L15" s="59">
        <f>L13*L14</f>
        <v>3.5999999999999996</v>
      </c>
      <c r="M15" s="60" t="s">
        <v>33</v>
      </c>
      <c r="N15" s="183"/>
      <c r="O15" s="183"/>
      <c r="P15" s="183"/>
      <c r="Q15" s="206">
        <v>6</v>
      </c>
      <c r="R15" s="207" t="s">
        <v>36</v>
      </c>
      <c r="S15" s="208"/>
      <c r="T15" s="209"/>
      <c r="U15" s="210"/>
      <c r="V15" s="211"/>
      <c r="W15" s="212"/>
    </row>
    <row r="16" spans="2:23" ht="15" thickBot="1" x14ac:dyDescent="0.4">
      <c r="B16" s="29">
        <v>6</v>
      </c>
      <c r="C16" s="48" t="s">
        <v>27</v>
      </c>
      <c r="D16" s="49" t="s">
        <v>121</v>
      </c>
      <c r="E16" s="8"/>
      <c r="F16" s="8"/>
      <c r="G16" s="105"/>
      <c r="H16" s="33">
        <f>L15</f>
        <v>3.5999999999999996</v>
      </c>
      <c r="J16" s="131" t="s">
        <v>128</v>
      </c>
      <c r="K16" s="70"/>
      <c r="L16" s="194">
        <v>0.25</v>
      </c>
      <c r="M16" s="195" t="s">
        <v>9</v>
      </c>
      <c r="N16" s="183"/>
      <c r="O16" s="183"/>
      <c r="P16" s="183"/>
      <c r="Q16" s="173">
        <v>7</v>
      </c>
      <c r="R16" s="312" t="s">
        <v>31</v>
      </c>
      <c r="S16" s="188" t="s">
        <v>129</v>
      </c>
      <c r="T16" s="189"/>
      <c r="U16" s="190"/>
      <c r="V16" s="191"/>
      <c r="W16" s="213">
        <f>SUM(W17:W17)</f>
        <v>3.1727111111111107E-3</v>
      </c>
    </row>
    <row r="17" spans="2:24" ht="15" thickBot="1" x14ac:dyDescent="0.4">
      <c r="B17" s="67">
        <v>7</v>
      </c>
      <c r="C17" s="48" t="s">
        <v>34</v>
      </c>
      <c r="D17" s="49" t="s">
        <v>128</v>
      </c>
      <c r="E17" s="8"/>
      <c r="F17" s="8"/>
      <c r="G17" s="105"/>
      <c r="H17" s="33">
        <f>L18</f>
        <v>1.25</v>
      </c>
      <c r="J17" s="131" t="s">
        <v>130</v>
      </c>
      <c r="K17" s="70"/>
      <c r="L17" s="194">
        <v>5</v>
      </c>
      <c r="M17" s="71" t="s">
        <v>131</v>
      </c>
      <c r="N17" s="183"/>
      <c r="O17" s="183"/>
      <c r="P17" s="183"/>
      <c r="Q17" s="214">
        <v>8</v>
      </c>
      <c r="R17" s="215" t="s">
        <v>35</v>
      </c>
      <c r="S17" s="216" t="s">
        <v>46</v>
      </c>
      <c r="T17" s="217" t="s">
        <v>47</v>
      </c>
      <c r="U17" s="218">
        <f>L41</f>
        <v>6.222222222222222E-2</v>
      </c>
      <c r="V17" s="219">
        <f>V11+V13</f>
        <v>5.0989999999999993</v>
      </c>
      <c r="W17" s="220">
        <f>V17*U17/100</f>
        <v>3.1727111111111107E-3</v>
      </c>
    </row>
    <row r="18" spans="2:24" ht="15" thickBot="1" x14ac:dyDescent="0.4">
      <c r="B18" s="67">
        <v>8</v>
      </c>
      <c r="C18" s="48" t="s">
        <v>36</v>
      </c>
      <c r="D18" s="49" t="s">
        <v>132</v>
      </c>
      <c r="E18" s="8"/>
      <c r="F18" s="8"/>
      <c r="G18" s="193"/>
      <c r="H18" s="68">
        <f>L21</f>
        <v>32</v>
      </c>
      <c r="J18" s="131" t="s">
        <v>127</v>
      </c>
      <c r="K18" s="70"/>
      <c r="L18" s="41">
        <f>L16*L17</f>
        <v>1.25</v>
      </c>
      <c r="M18" s="26" t="s">
        <v>33</v>
      </c>
      <c r="N18" s="183"/>
      <c r="O18" s="183"/>
      <c r="P18" s="183"/>
      <c r="Q18" s="173">
        <v>9</v>
      </c>
      <c r="R18" s="174" t="s">
        <v>42</v>
      </c>
      <c r="S18" s="188" t="s">
        <v>195</v>
      </c>
      <c r="T18" s="221"/>
      <c r="U18" s="190"/>
      <c r="V18" s="178"/>
      <c r="W18" s="179">
        <f>W10+W12+W16</f>
        <v>20.39917271111111</v>
      </c>
    </row>
    <row r="19" spans="2:24" ht="15" thickBot="1" x14ac:dyDescent="0.4">
      <c r="B19" s="67">
        <v>9</v>
      </c>
      <c r="C19" s="48" t="s">
        <v>133</v>
      </c>
      <c r="D19" s="222"/>
      <c r="E19" s="61"/>
      <c r="F19" s="61"/>
      <c r="G19" s="61"/>
      <c r="H19" s="33"/>
      <c r="J19" s="223" t="s">
        <v>134</v>
      </c>
      <c r="K19" s="224"/>
      <c r="L19" s="225">
        <v>1</v>
      </c>
      <c r="M19" s="226" t="s">
        <v>135</v>
      </c>
      <c r="N19" s="183"/>
      <c r="O19" s="183"/>
      <c r="P19" s="183"/>
      <c r="Q19" s="173">
        <v>10</v>
      </c>
      <c r="R19" s="174" t="s">
        <v>52</v>
      </c>
      <c r="S19" s="188" t="s">
        <v>57</v>
      </c>
      <c r="T19" s="221">
        <v>0.35199999999999998</v>
      </c>
      <c r="U19" s="190"/>
      <c r="V19" s="178"/>
      <c r="W19" s="179">
        <f>W20</f>
        <v>7.1805087943111099</v>
      </c>
    </row>
    <row r="20" spans="2:24" ht="15" thickBot="1" x14ac:dyDescent="0.4">
      <c r="B20" s="29">
        <v>10</v>
      </c>
      <c r="C20" s="48" t="s">
        <v>137</v>
      </c>
      <c r="D20" s="222"/>
      <c r="E20" s="61"/>
      <c r="F20" s="61"/>
      <c r="G20" s="61"/>
      <c r="H20" s="33"/>
      <c r="J20" s="131" t="s">
        <v>130</v>
      </c>
      <c r="K20" s="70"/>
      <c r="L20" s="194">
        <v>32</v>
      </c>
      <c r="M20" s="71" t="s">
        <v>138</v>
      </c>
      <c r="N20" s="183"/>
      <c r="O20" s="183"/>
      <c r="P20" s="183"/>
      <c r="Q20" s="184">
        <v>11</v>
      </c>
      <c r="R20" s="227" t="s">
        <v>155</v>
      </c>
      <c r="S20" s="93" t="s">
        <v>136</v>
      </c>
      <c r="T20" s="228">
        <v>0.35199999999999998</v>
      </c>
      <c r="U20" s="166"/>
      <c r="V20" s="229"/>
      <c r="W20" s="187">
        <f>T20*(W10+W12+W16)</f>
        <v>7.1805087943111099</v>
      </c>
    </row>
    <row r="21" spans="2:24" ht="15" thickBot="1" x14ac:dyDescent="0.4">
      <c r="B21" s="36">
        <v>11</v>
      </c>
      <c r="C21" s="54" t="s">
        <v>31</v>
      </c>
      <c r="D21" s="232" t="s">
        <v>139</v>
      </c>
      <c r="E21" s="40"/>
      <c r="F21" s="45"/>
      <c r="G21" s="40"/>
      <c r="H21" s="58">
        <f>SUM(H22:H25)</f>
        <v>2.8</v>
      </c>
      <c r="J21" s="131" t="s">
        <v>127</v>
      </c>
      <c r="K21" s="70"/>
      <c r="L21" s="41">
        <f>L19*L20</f>
        <v>32</v>
      </c>
      <c r="M21" s="26" t="s">
        <v>33</v>
      </c>
      <c r="N21" s="183"/>
      <c r="O21" s="183"/>
      <c r="P21" s="183"/>
      <c r="Q21" s="173">
        <v>12</v>
      </c>
      <c r="R21" s="174" t="s">
        <v>54</v>
      </c>
      <c r="S21" s="175" t="s">
        <v>66</v>
      </c>
      <c r="T21" s="176" t="s">
        <v>33</v>
      </c>
      <c r="U21" s="177"/>
      <c r="V21" s="231"/>
      <c r="W21" s="179">
        <f>W10++W12+W19+W16</f>
        <v>27.579681505422219</v>
      </c>
    </row>
    <row r="22" spans="2:24" ht="15" thickBot="1" x14ac:dyDescent="0.4">
      <c r="B22" s="67">
        <v>12</v>
      </c>
      <c r="C22" s="51" t="s">
        <v>35</v>
      </c>
      <c r="D22" s="233" t="s">
        <v>140</v>
      </c>
      <c r="E22" s="65"/>
      <c r="F22" s="65"/>
      <c r="G22" s="234"/>
      <c r="H22" s="33">
        <f>L26</f>
        <v>0.8</v>
      </c>
      <c r="J22" s="83" t="s">
        <v>141</v>
      </c>
      <c r="K22" s="84"/>
      <c r="L22" s="84"/>
      <c r="M22" s="85" t="s">
        <v>7</v>
      </c>
      <c r="N22" s="183"/>
      <c r="O22" s="183"/>
      <c r="P22" s="183"/>
    </row>
    <row r="23" spans="2:24" ht="16.5" customHeight="1" thickBot="1" x14ac:dyDescent="0.4">
      <c r="B23" s="67">
        <v>13</v>
      </c>
      <c r="C23" s="48" t="s">
        <v>37</v>
      </c>
      <c r="D23" s="233" t="s">
        <v>142</v>
      </c>
      <c r="E23" s="8"/>
      <c r="F23" s="8"/>
      <c r="G23" s="105"/>
      <c r="H23" s="68">
        <f>L29</f>
        <v>2</v>
      </c>
      <c r="J23" s="116" t="s">
        <v>143</v>
      </c>
      <c r="K23" s="117"/>
      <c r="L23" s="235">
        <v>100</v>
      </c>
      <c r="M23" s="60" t="s">
        <v>144</v>
      </c>
      <c r="N23" s="183"/>
      <c r="O23" s="183"/>
      <c r="P23" s="183"/>
      <c r="Q23" s="159" t="s">
        <v>3</v>
      </c>
      <c r="R23" s="160" t="s">
        <v>4</v>
      </c>
      <c r="S23" s="160" t="s">
        <v>5</v>
      </c>
      <c r="T23" s="160" t="s">
        <v>8</v>
      </c>
      <c r="U23" s="160" t="s">
        <v>9</v>
      </c>
      <c r="V23" s="160" t="s">
        <v>10</v>
      </c>
      <c r="W23" s="161" t="s">
        <v>11</v>
      </c>
    </row>
    <row r="24" spans="2:24" ht="15" thickBot="1" x14ac:dyDescent="0.4">
      <c r="B24" s="29">
        <v>14</v>
      </c>
      <c r="C24" s="48" t="s">
        <v>145</v>
      </c>
      <c r="D24" s="49"/>
      <c r="E24" s="8"/>
      <c r="F24" s="8"/>
      <c r="G24" s="105"/>
      <c r="H24" s="68"/>
      <c r="J24" s="83" t="s">
        <v>140</v>
      </c>
      <c r="K24" s="84"/>
      <c r="L24" s="84"/>
      <c r="M24" s="85" t="s">
        <v>7</v>
      </c>
      <c r="N24" s="183"/>
      <c r="O24" s="183"/>
      <c r="P24" s="183"/>
      <c r="Q24" s="165"/>
      <c r="R24" s="166"/>
      <c r="S24" s="167"/>
      <c r="T24" s="168"/>
      <c r="U24" s="169"/>
      <c r="V24" s="170"/>
      <c r="W24" s="171"/>
      <c r="X24" s="183"/>
    </row>
    <row r="25" spans="2:24" ht="15" thickBot="1" x14ac:dyDescent="0.4">
      <c r="B25" s="67">
        <v>15</v>
      </c>
      <c r="C25" s="48" t="s">
        <v>146</v>
      </c>
      <c r="D25" s="49"/>
      <c r="E25" s="8"/>
      <c r="F25" s="8"/>
      <c r="G25" s="105"/>
      <c r="H25" s="68"/>
      <c r="J25" s="69" t="s">
        <v>147</v>
      </c>
      <c r="K25" s="70"/>
      <c r="L25" s="25">
        <v>80</v>
      </c>
      <c r="M25" s="71" t="s">
        <v>82</v>
      </c>
      <c r="N25" s="183"/>
      <c r="O25" s="183"/>
      <c r="P25" s="183"/>
      <c r="Q25" s="173">
        <v>1</v>
      </c>
      <c r="R25" s="174" t="s">
        <v>14</v>
      </c>
      <c r="S25" s="175" t="s">
        <v>15</v>
      </c>
      <c r="T25" s="176"/>
      <c r="U25" s="177"/>
      <c r="V25" s="178"/>
      <c r="W25" s="179">
        <f>SUM(W26:W26)</f>
        <v>2.5230000000000001</v>
      </c>
    </row>
    <row r="26" spans="2:24" ht="15" thickBot="1" x14ac:dyDescent="0.4">
      <c r="B26" s="36">
        <v>16</v>
      </c>
      <c r="C26" s="54" t="s">
        <v>42</v>
      </c>
      <c r="D26" s="55" t="s">
        <v>149</v>
      </c>
      <c r="E26" s="38"/>
      <c r="F26" s="56"/>
      <c r="G26" s="57"/>
      <c r="H26" s="91">
        <v>10</v>
      </c>
      <c r="J26" s="69" t="s">
        <v>150</v>
      </c>
      <c r="K26" s="70"/>
      <c r="L26" s="41">
        <f>L25/L23</f>
        <v>0.8</v>
      </c>
      <c r="M26" s="71" t="s">
        <v>151</v>
      </c>
      <c r="Q26" s="184">
        <v>2</v>
      </c>
      <c r="R26" s="166" t="s">
        <v>18</v>
      </c>
      <c r="S26" s="93" t="s">
        <v>148</v>
      </c>
      <c r="T26" s="166" t="s">
        <v>22</v>
      </c>
      <c r="U26" s="185">
        <v>0.5</v>
      </c>
      <c r="V26" s="186">
        <v>5.0460000000000003</v>
      </c>
      <c r="W26" s="187">
        <f>V26*U26</f>
        <v>2.5230000000000001</v>
      </c>
    </row>
    <row r="27" spans="2:24" ht="14.5" customHeight="1" thickBot="1" x14ac:dyDescent="0.4">
      <c r="B27" s="36">
        <v>17</v>
      </c>
      <c r="C27" s="54" t="s">
        <v>52</v>
      </c>
      <c r="D27" s="55" t="s">
        <v>152</v>
      </c>
      <c r="E27" s="38"/>
      <c r="F27" s="56"/>
      <c r="G27" s="57"/>
      <c r="H27" s="77">
        <f>SUM(H28:H30)</f>
        <v>3.6572575906666662</v>
      </c>
      <c r="J27" s="322" t="s">
        <v>153</v>
      </c>
      <c r="K27" s="323"/>
      <c r="L27" s="323"/>
      <c r="M27" s="85" t="s">
        <v>7</v>
      </c>
      <c r="Q27" s="173">
        <v>3</v>
      </c>
      <c r="R27" s="312" t="s">
        <v>23</v>
      </c>
      <c r="S27" s="188" t="s">
        <v>26</v>
      </c>
      <c r="T27" s="189"/>
      <c r="U27" s="190"/>
      <c r="V27" s="191"/>
      <c r="W27" s="192">
        <f>SUM(W28:W30)</f>
        <v>0.89500000000000002</v>
      </c>
    </row>
    <row r="28" spans="2:24" ht="14.5" customHeight="1" x14ac:dyDescent="0.35">
      <c r="B28" s="29">
        <v>18</v>
      </c>
      <c r="C28" s="48" t="s">
        <v>155</v>
      </c>
      <c r="D28" s="49" t="s">
        <v>156</v>
      </c>
      <c r="E28" s="8"/>
      <c r="F28" s="239">
        <v>1.4999999999999999E-2</v>
      </c>
      <c r="G28" s="105"/>
      <c r="H28" s="68">
        <f>F28*(W18+W31)</f>
        <v>0.35725759066666662</v>
      </c>
      <c r="J28" s="69" t="s">
        <v>157</v>
      </c>
      <c r="K28" s="70"/>
      <c r="L28" s="25">
        <v>200</v>
      </c>
      <c r="M28" s="71" t="s">
        <v>82</v>
      </c>
      <c r="Q28" s="196">
        <v>4</v>
      </c>
      <c r="R28" s="92" t="s">
        <v>27</v>
      </c>
      <c r="S28" s="236" t="s">
        <v>154</v>
      </c>
      <c r="T28" s="94" t="s">
        <v>22</v>
      </c>
      <c r="U28" s="237">
        <f>U26</f>
        <v>0.5</v>
      </c>
      <c r="V28" s="238">
        <v>1.79</v>
      </c>
      <c r="W28" s="187">
        <f>U28*V28</f>
        <v>0.89500000000000002</v>
      </c>
    </row>
    <row r="29" spans="2:24" ht="15" thickBot="1" x14ac:dyDescent="0.4">
      <c r="B29" s="67">
        <v>19</v>
      </c>
      <c r="C29" s="92" t="s">
        <v>158</v>
      </c>
      <c r="D29" s="49" t="s">
        <v>159</v>
      </c>
      <c r="E29" s="8"/>
      <c r="F29" s="311">
        <v>3.3</v>
      </c>
      <c r="G29" s="105"/>
      <c r="H29" s="68">
        <f>F29</f>
        <v>3.3</v>
      </c>
      <c r="J29" s="69" t="s">
        <v>150</v>
      </c>
      <c r="K29" s="70"/>
      <c r="L29" s="41">
        <f>L28/L23</f>
        <v>2</v>
      </c>
      <c r="M29" s="71" t="s">
        <v>151</v>
      </c>
      <c r="Q29" s="203">
        <v>5</v>
      </c>
      <c r="R29" s="48" t="s">
        <v>34</v>
      </c>
      <c r="S29" s="30"/>
      <c r="T29" s="8"/>
      <c r="U29" s="34"/>
      <c r="V29" s="52"/>
      <c r="W29" s="240"/>
    </row>
    <row r="30" spans="2:24" ht="14.5" customHeight="1" thickBot="1" x14ac:dyDescent="0.4">
      <c r="B30" s="67">
        <v>20</v>
      </c>
      <c r="C30" s="92" t="s">
        <v>160</v>
      </c>
      <c r="D30" s="49" t="s">
        <v>192</v>
      </c>
      <c r="E30" s="8"/>
      <c r="F30" s="34">
        <v>0</v>
      </c>
      <c r="G30" s="105"/>
      <c r="H30" s="68">
        <f>F30</f>
        <v>0</v>
      </c>
      <c r="J30" s="322" t="s">
        <v>59</v>
      </c>
      <c r="K30" s="323"/>
      <c r="L30" s="323"/>
      <c r="M30" s="85" t="s">
        <v>7</v>
      </c>
      <c r="Q30" s="203">
        <v>6</v>
      </c>
      <c r="R30" s="48" t="s">
        <v>36</v>
      </c>
      <c r="S30" s="30"/>
      <c r="T30" s="8"/>
      <c r="U30" s="34"/>
      <c r="V30" s="52"/>
      <c r="W30" s="200"/>
    </row>
    <row r="31" spans="2:24" ht="14.5" customHeight="1" thickBot="1" x14ac:dyDescent="0.4">
      <c r="B31" s="36">
        <v>21</v>
      </c>
      <c r="C31" s="54" t="s">
        <v>54</v>
      </c>
      <c r="D31" s="55" t="s">
        <v>55</v>
      </c>
      <c r="E31" s="38"/>
      <c r="F31" s="56"/>
      <c r="G31" s="57"/>
      <c r="H31" s="95">
        <f>H15+H11+H26+H21+H27</f>
        <v>85.508075096088888</v>
      </c>
      <c r="J31" s="317" t="s">
        <v>88</v>
      </c>
      <c r="K31" s="318"/>
      <c r="L31" s="135">
        <v>10000</v>
      </c>
      <c r="M31" s="26" t="s">
        <v>33</v>
      </c>
      <c r="Q31" s="173">
        <v>7</v>
      </c>
      <c r="R31" s="174" t="s">
        <v>31</v>
      </c>
      <c r="S31" s="188" t="s">
        <v>195</v>
      </c>
      <c r="T31" s="221"/>
      <c r="U31" s="190"/>
      <c r="V31" s="178"/>
      <c r="W31" s="179">
        <f>W25+W27</f>
        <v>3.4180000000000001</v>
      </c>
    </row>
    <row r="32" spans="2:24" ht="15.65" customHeight="1" thickBot="1" x14ac:dyDescent="0.4">
      <c r="B32" s="36">
        <v>22</v>
      </c>
      <c r="C32" s="98" t="s">
        <v>58</v>
      </c>
      <c r="D32" s="99" t="s">
        <v>59</v>
      </c>
      <c r="E32" s="100"/>
      <c r="F32" s="44">
        <f>L33</f>
        <v>8.3333333333333329E-2</v>
      </c>
      <c r="G32" s="40"/>
      <c r="H32" s="102">
        <f>H31*F32</f>
        <v>7.125672924674074</v>
      </c>
      <c r="J32" s="317" t="s">
        <v>91</v>
      </c>
      <c r="K32" s="318"/>
      <c r="L32" s="25">
        <v>120000</v>
      </c>
      <c r="M32" s="26" t="s">
        <v>33</v>
      </c>
      <c r="Q32" s="173">
        <v>8</v>
      </c>
      <c r="R32" s="174" t="s">
        <v>42</v>
      </c>
      <c r="S32" s="188" t="s">
        <v>57</v>
      </c>
      <c r="T32" s="221">
        <v>0.35199999999999998</v>
      </c>
      <c r="U32" s="190"/>
      <c r="V32" s="178"/>
      <c r="W32" s="179">
        <f>T32*(W25+W27)</f>
        <v>1.203136</v>
      </c>
    </row>
    <row r="33" spans="2:23" ht="15" thickBot="1" x14ac:dyDescent="0.4">
      <c r="B33" s="36">
        <v>23</v>
      </c>
      <c r="C33" s="19" t="s">
        <v>62</v>
      </c>
      <c r="D33" s="99" t="s">
        <v>63</v>
      </c>
      <c r="E33" s="21"/>
      <c r="F33" s="106"/>
      <c r="G33" s="23"/>
      <c r="H33" s="107">
        <f>H31+H32</f>
        <v>92.633748020762965</v>
      </c>
      <c r="J33" s="116" t="s">
        <v>59</v>
      </c>
      <c r="K33" s="141"/>
      <c r="L33" s="142">
        <f>L31/L32</f>
        <v>8.3333333333333329E-2</v>
      </c>
      <c r="M33" s="60" t="s">
        <v>33</v>
      </c>
      <c r="Q33" s="184">
        <v>9</v>
      </c>
      <c r="R33" s="227" t="s">
        <v>48</v>
      </c>
      <c r="S33" s="93" t="s">
        <v>61</v>
      </c>
      <c r="T33" s="228">
        <v>0.35199999999999998</v>
      </c>
      <c r="U33" s="166"/>
      <c r="V33" s="229"/>
      <c r="W33" s="187">
        <f>T33*(W25+W27)</f>
        <v>1.203136</v>
      </c>
    </row>
    <row r="34" spans="2:23" ht="15" thickBot="1" x14ac:dyDescent="0.4">
      <c r="B34" s="36">
        <v>24</v>
      </c>
      <c r="C34" s="108" t="s">
        <v>67</v>
      </c>
      <c r="D34" s="20" t="s">
        <v>68</v>
      </c>
      <c r="E34" s="39"/>
      <c r="F34" s="109"/>
      <c r="G34" s="39"/>
      <c r="H34" s="110">
        <f>SUM(H35:H37)</f>
        <v>5.4036353012111729</v>
      </c>
      <c r="J34" s="83" t="s">
        <v>97</v>
      </c>
      <c r="K34" s="146"/>
      <c r="L34" s="146"/>
      <c r="M34" s="85" t="s">
        <v>7</v>
      </c>
      <c r="Q34" s="173">
        <v>10</v>
      </c>
      <c r="R34" s="174" t="s">
        <v>52</v>
      </c>
      <c r="S34" s="175" t="s">
        <v>66</v>
      </c>
      <c r="T34" s="176" t="s">
        <v>33</v>
      </c>
      <c r="U34" s="177"/>
      <c r="V34" s="178"/>
      <c r="W34" s="179">
        <f>W25+W27+W32</f>
        <v>4.6211359999999999</v>
      </c>
    </row>
    <row r="35" spans="2:23" ht="14.5" customHeight="1" x14ac:dyDescent="0.35">
      <c r="B35" s="29">
        <v>25</v>
      </c>
      <c r="C35" s="48" t="s">
        <v>70</v>
      </c>
      <c r="D35" s="30" t="s">
        <v>71</v>
      </c>
      <c r="E35" s="8"/>
      <c r="F35" s="111"/>
      <c r="G35" s="112"/>
      <c r="H35" s="113" t="s">
        <v>72</v>
      </c>
      <c r="J35" s="317" t="s">
        <v>99</v>
      </c>
      <c r="K35" s="318"/>
      <c r="L35" s="135">
        <v>7000</v>
      </c>
      <c r="M35" s="26" t="s">
        <v>33</v>
      </c>
      <c r="Q35" s="182"/>
      <c r="R35" s="182"/>
      <c r="S35" s="182"/>
      <c r="T35" s="182"/>
      <c r="U35" s="182"/>
      <c r="V35" s="182"/>
      <c r="W35" s="182"/>
    </row>
    <row r="36" spans="2:23" ht="14.5" customHeight="1" x14ac:dyDescent="0.35">
      <c r="B36" s="29">
        <v>26</v>
      </c>
      <c r="C36" s="48" t="s">
        <v>74</v>
      </c>
      <c r="D36" s="30" t="s">
        <v>75</v>
      </c>
      <c r="E36" s="8"/>
      <c r="F36" s="111"/>
      <c r="G36" s="115"/>
      <c r="H36" s="113" t="s">
        <v>72</v>
      </c>
      <c r="J36" s="317" t="s">
        <v>91</v>
      </c>
      <c r="K36" s="318"/>
      <c r="L36" s="25">
        <v>120000</v>
      </c>
      <c r="M36" s="26" t="s">
        <v>33</v>
      </c>
      <c r="Q36" s="241"/>
      <c r="R36" s="241"/>
      <c r="S36" s="242"/>
      <c r="T36" s="241"/>
      <c r="U36" s="241"/>
      <c r="V36" s="243"/>
      <c r="W36" s="244"/>
    </row>
    <row r="37" spans="2:23" ht="15" thickBot="1" x14ac:dyDescent="0.4">
      <c r="B37" s="67">
        <v>27</v>
      </c>
      <c r="C37" s="48" t="s">
        <v>77</v>
      </c>
      <c r="D37" s="30" t="s">
        <v>78</v>
      </c>
      <c r="E37" s="8"/>
      <c r="F37" s="44">
        <f>L37</f>
        <v>5.8333333333333334E-2</v>
      </c>
      <c r="G37" s="112"/>
      <c r="H37" s="113">
        <f>H33*F37</f>
        <v>5.4036353012111729</v>
      </c>
      <c r="J37" s="116" t="s">
        <v>97</v>
      </c>
      <c r="K37" s="141"/>
      <c r="L37" s="142">
        <f>L35/L36</f>
        <v>5.8333333333333334E-2</v>
      </c>
      <c r="M37" s="60" t="s">
        <v>33</v>
      </c>
      <c r="Q37" s="245"/>
      <c r="R37" s="246"/>
      <c r="S37" s="247"/>
      <c r="T37" s="248"/>
      <c r="U37" s="241"/>
      <c r="V37" s="248"/>
      <c r="W37" s="249"/>
    </row>
    <row r="38" spans="2:23" x14ac:dyDescent="0.35">
      <c r="B38" s="36">
        <v>28</v>
      </c>
      <c r="C38" s="19" t="s">
        <v>80</v>
      </c>
      <c r="D38" s="20" t="s">
        <v>161</v>
      </c>
      <c r="E38" s="100"/>
      <c r="F38" s="39"/>
      <c r="G38" s="40"/>
      <c r="H38" s="24">
        <f>H33+H34</f>
        <v>98.037383321974133</v>
      </c>
      <c r="J38" s="83" t="s">
        <v>102</v>
      </c>
      <c r="K38" s="146"/>
      <c r="L38" s="146"/>
      <c r="M38" s="85" t="s">
        <v>7</v>
      </c>
      <c r="Q38" s="245"/>
      <c r="R38" s="241"/>
      <c r="S38" s="250"/>
      <c r="T38" s="241"/>
      <c r="U38" s="241"/>
      <c r="V38" s="251"/>
      <c r="W38" s="252"/>
    </row>
    <row r="39" spans="2:23" ht="21.75" customHeight="1" x14ac:dyDescent="0.35">
      <c r="J39" s="317" t="s">
        <v>103</v>
      </c>
      <c r="K39" s="318"/>
      <c r="L39" s="135">
        <v>2800</v>
      </c>
      <c r="M39" s="26" t="s">
        <v>33</v>
      </c>
      <c r="Q39" s="253"/>
      <c r="R39" s="254"/>
      <c r="S39" s="255"/>
      <c r="T39" s="256"/>
      <c r="U39" s="241"/>
      <c r="V39" s="257"/>
      <c r="W39" s="258"/>
    </row>
    <row r="40" spans="2:23" ht="14.5" customHeight="1" x14ac:dyDescent="0.35">
      <c r="B40" s="126" t="s">
        <v>179</v>
      </c>
      <c r="C40" s="127"/>
      <c r="D40" s="127"/>
      <c r="E40" s="128"/>
      <c r="F40" s="128"/>
      <c r="G40" s="128"/>
      <c r="H40" s="129"/>
      <c r="J40" s="317" t="s">
        <v>104</v>
      </c>
      <c r="K40" s="318"/>
      <c r="L40" s="25">
        <v>45000</v>
      </c>
      <c r="M40" s="26" t="s">
        <v>33</v>
      </c>
      <c r="Q40" s="245"/>
      <c r="R40" s="254"/>
      <c r="S40" s="250"/>
      <c r="T40" s="241"/>
      <c r="U40" s="241"/>
      <c r="V40" s="257"/>
      <c r="W40" s="252"/>
    </row>
    <row r="41" spans="2:23" ht="15" thickBot="1" x14ac:dyDescent="0.4">
      <c r="B41" s="67">
        <v>29</v>
      </c>
      <c r="C41" s="132" t="s">
        <v>86</v>
      </c>
      <c r="D41" s="133" t="s">
        <v>87</v>
      </c>
      <c r="E41" s="17"/>
      <c r="F41" s="17"/>
      <c r="G41" s="259">
        <v>0.1</v>
      </c>
      <c r="H41" s="68">
        <f>H38*G41</f>
        <v>9.8037383321974136</v>
      </c>
      <c r="J41" s="116" t="s">
        <v>162</v>
      </c>
      <c r="K41" s="141"/>
      <c r="L41" s="142">
        <f>L39/L40</f>
        <v>6.222222222222222E-2</v>
      </c>
      <c r="M41" s="60" t="s">
        <v>33</v>
      </c>
      <c r="Q41" s="245"/>
      <c r="R41" s="254"/>
      <c r="S41" s="250"/>
      <c r="T41" s="241"/>
      <c r="U41" s="241"/>
      <c r="V41" s="257"/>
      <c r="W41" s="252"/>
    </row>
    <row r="42" spans="2:23" x14ac:dyDescent="0.35">
      <c r="B42" s="36">
        <v>30</v>
      </c>
      <c r="C42" s="137">
        <v>12</v>
      </c>
      <c r="D42" s="20" t="s">
        <v>90</v>
      </c>
      <c r="E42" s="100"/>
      <c r="F42" s="39"/>
      <c r="G42" s="138"/>
      <c r="H42" s="72">
        <f>H38+H41</f>
        <v>107.84112165417154</v>
      </c>
      <c r="Q42" s="245"/>
      <c r="R42" s="254"/>
      <c r="S42" s="250"/>
      <c r="T42" s="241"/>
      <c r="U42" s="241"/>
      <c r="V42" s="257"/>
      <c r="W42" s="252"/>
    </row>
    <row r="43" spans="2:23" x14ac:dyDescent="0.35">
      <c r="B43" s="67">
        <v>31</v>
      </c>
      <c r="C43" s="132" t="s">
        <v>93</v>
      </c>
      <c r="D43" s="133" t="s">
        <v>94</v>
      </c>
      <c r="E43" s="17"/>
      <c r="F43" s="139"/>
      <c r="G43" s="260">
        <v>0.2</v>
      </c>
      <c r="H43" s="68">
        <f>H42*G43</f>
        <v>21.568224330834312</v>
      </c>
      <c r="Q43" s="245"/>
      <c r="R43" s="254"/>
      <c r="S43" s="250"/>
      <c r="T43" s="241"/>
      <c r="U43" s="241"/>
      <c r="V43" s="257"/>
      <c r="W43" s="252"/>
    </row>
    <row r="44" spans="2:23" ht="14.5" customHeight="1" x14ac:dyDescent="0.35">
      <c r="B44" s="36">
        <v>32</v>
      </c>
      <c r="C44" s="137">
        <v>14</v>
      </c>
      <c r="D44" s="20" t="s">
        <v>96</v>
      </c>
      <c r="E44" s="39"/>
      <c r="F44" s="143"/>
      <c r="G44" s="144"/>
      <c r="H44" s="145">
        <f>H42+H43</f>
        <v>129.40934598500587</v>
      </c>
      <c r="Q44" s="253"/>
      <c r="R44" s="254"/>
      <c r="S44" s="255"/>
      <c r="T44" s="256"/>
      <c r="U44" s="241"/>
      <c r="V44" s="257"/>
      <c r="W44" s="258"/>
    </row>
    <row r="45" spans="2:23" ht="14.5" customHeight="1" x14ac:dyDescent="0.35">
      <c r="Q45" s="245"/>
      <c r="R45" s="254"/>
      <c r="S45" s="250"/>
      <c r="T45" s="241"/>
      <c r="U45" s="241"/>
      <c r="V45" s="257"/>
      <c r="W45" s="252"/>
    </row>
    <row r="46" spans="2:23" ht="14.5" customHeight="1" x14ac:dyDescent="0.35">
      <c r="B46" s="20" t="s">
        <v>194</v>
      </c>
      <c r="C46" s="261"/>
      <c r="D46" s="261"/>
      <c r="E46" s="262">
        <v>0.15</v>
      </c>
      <c r="F46" s="309" t="s">
        <v>193</v>
      </c>
      <c r="G46" s="309"/>
      <c r="H46" s="263">
        <f>E46*H44</f>
        <v>19.411401897750881</v>
      </c>
      <c r="Q46" s="245"/>
      <c r="R46" s="246"/>
      <c r="S46" s="255"/>
      <c r="T46" s="264"/>
      <c r="U46" s="241"/>
      <c r="V46" s="248"/>
      <c r="W46" s="249"/>
    </row>
    <row r="47" spans="2:23" x14ac:dyDescent="0.35">
      <c r="Q47" s="245"/>
      <c r="R47" s="254"/>
      <c r="S47" s="250"/>
      <c r="T47" s="256"/>
      <c r="U47" s="241"/>
      <c r="V47" s="257"/>
      <c r="W47" s="252"/>
    </row>
    <row r="48" spans="2:23" x14ac:dyDescent="0.35">
      <c r="Q48" s="245"/>
      <c r="R48" s="246"/>
      <c r="S48" s="247"/>
      <c r="T48" s="248"/>
      <c r="U48" s="241"/>
      <c r="V48" s="248"/>
      <c r="W48" s="249"/>
    </row>
    <row r="49" spans="17:23" ht="29.25" customHeight="1" x14ac:dyDescent="0.35"/>
    <row r="50" spans="17:23" ht="22.5" customHeight="1" x14ac:dyDescent="0.35"/>
    <row r="51" spans="17:23" x14ac:dyDescent="0.35">
      <c r="Q51" s="183"/>
      <c r="U51" s="183"/>
      <c r="V51" s="183"/>
      <c r="W51" s="183"/>
    </row>
    <row r="71" spans="2:8" x14ac:dyDescent="0.35">
      <c r="H71" s="169"/>
    </row>
    <row r="72" spans="2:8" x14ac:dyDescent="0.35">
      <c r="H72" s="169"/>
    </row>
    <row r="76" spans="2:8" x14ac:dyDescent="0.35">
      <c r="B76" s="265"/>
    </row>
  </sheetData>
  <mergeCells count="10">
    <mergeCell ref="J36:K36"/>
    <mergeCell ref="J39:K39"/>
    <mergeCell ref="J40:K40"/>
    <mergeCell ref="B7:H7"/>
    <mergeCell ref="B8:H8"/>
    <mergeCell ref="J27:L27"/>
    <mergeCell ref="J31:K31"/>
    <mergeCell ref="J32:K32"/>
    <mergeCell ref="J35:K35"/>
    <mergeCell ref="J30:L3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Návod </vt:lpstr>
      <vt:lpstr>Použitie chladiaceho zariadenia</vt:lpstr>
      <vt:lpstr>Výkop hrobu-štandardný hrob</vt:lpstr>
      <vt:lpstr>Výkop-prehĺbený hrob</vt:lpstr>
      <vt:lpstr>Výkop-detský hrob</vt:lpstr>
      <vt:lpstr>Výkop hrobu-potratený ľud.plod</vt:lpstr>
      <vt:lpstr>Podzemná betónová hrobka-plytká</vt:lpstr>
      <vt:lpstr>Podzemná betónová hrobka-hlboká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2022-06-14T05:42:03Z</cp:lastPrinted>
  <dcterms:created xsi:type="dcterms:W3CDTF">2022-04-04T12:17:36Z</dcterms:created>
  <dcterms:modified xsi:type="dcterms:W3CDTF">2022-09-05T08:09:45Z</dcterms:modified>
</cp:coreProperties>
</file>