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 FINAL\"/>
    </mc:Choice>
  </mc:AlternateContent>
  <xr:revisionPtr revIDLastSave="0" documentId="13_ncr:1_{1021D7A7-767F-43FF-8BBB-A57A333235D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11.1 - Architektonické a ..." sheetId="2" r:id="rId2"/>
    <sheet name="11.2 - Bleskozvod" sheetId="3" r:id="rId3"/>
  </sheets>
  <definedNames>
    <definedName name="_xlnm._FilterDatabase" localSheetId="1" hidden="1">'11.1 - Architektonické a ...'!$C$130:$K$208</definedName>
    <definedName name="_xlnm._FilterDatabase" localSheetId="2" hidden="1">'11.2 - Bleskozvod'!$C$123:$K$164</definedName>
    <definedName name="_xlnm.Print_Titles" localSheetId="1">'11.1 - Architektonické a ...'!$130:$130</definedName>
    <definedName name="_xlnm.Print_Titles" localSheetId="2">'11.2 - Bleskozvod'!$123:$123</definedName>
    <definedName name="_xlnm.Print_Titles" localSheetId="0">'Rekapitulácia stavby'!$92:$92</definedName>
    <definedName name="_xlnm.Print_Area" localSheetId="1">'11.1 - Architektonické a ...'!$C$4:$J$76,'11.1 - Architektonické a ...'!$C$82:$J$110,'11.1 - Architektonické a ...'!$C$116:$J$208</definedName>
    <definedName name="_xlnm.Print_Area" localSheetId="2">'11.2 - Bleskozvod'!$C$4:$J$76,'11.2 - Bleskozvod'!$C$82:$J$103,'11.2 - Bleskozvod'!$C$109:$J$164</definedName>
    <definedName name="_xlnm.Print_Area" localSheetId="0">'Rekapitulácia stavby'!$D$4:$AO$76,'Rekapitulácia stavby'!$C$82:$AQ$98</definedName>
  </definedNames>
  <calcPr calcId="191029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/>
  <c r="BI164" i="3"/>
  <c r="BH164" i="3"/>
  <c r="BG164" i="3"/>
  <c r="BE164" i="3"/>
  <c r="T164" i="3"/>
  <c r="T163" i="3" s="1"/>
  <c r="R164" i="3"/>
  <c r="R163" i="3" s="1"/>
  <c r="P164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/>
  <c r="J19" i="3"/>
  <c r="J14" i="3"/>
  <c r="J91" i="3" s="1"/>
  <c r="E7" i="3"/>
  <c r="E85" i="3" s="1"/>
  <c r="J39" i="2"/>
  <c r="J38" i="2"/>
  <c r="AY96" i="1"/>
  <c r="J37" i="2"/>
  <c r="AX96" i="1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T167" i="2" s="1"/>
  <c r="R168" i="2"/>
  <c r="R167" i="2" s="1"/>
  <c r="P168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4" i="2"/>
  <c r="J93" i="2"/>
  <c r="F93" i="2"/>
  <c r="F91" i="2"/>
  <c r="E89" i="2"/>
  <c r="J20" i="2"/>
  <c r="E20" i="2"/>
  <c r="F128" i="2"/>
  <c r="J19" i="2"/>
  <c r="J14" i="2"/>
  <c r="J91" i="2"/>
  <c r="E7" i="2"/>
  <c r="E119" i="2"/>
  <c r="L90" i="1"/>
  <c r="AM90" i="1"/>
  <c r="AM89" i="1"/>
  <c r="L89" i="1"/>
  <c r="AM87" i="1"/>
  <c r="L87" i="1"/>
  <c r="L85" i="1"/>
  <c r="L84" i="1"/>
  <c r="J206" i="2"/>
  <c r="BK199" i="2"/>
  <c r="J194" i="2"/>
  <c r="J183" i="2"/>
  <c r="J180" i="2"/>
  <c r="J174" i="2"/>
  <c r="J162" i="2"/>
  <c r="J159" i="2"/>
  <c r="BK154" i="2"/>
  <c r="BK147" i="2"/>
  <c r="BK141" i="2"/>
  <c r="J135" i="2"/>
  <c r="BK206" i="2"/>
  <c r="J200" i="2"/>
  <c r="J197" i="2"/>
  <c r="BK193" i="2"/>
  <c r="J184" i="2"/>
  <c r="BK172" i="2"/>
  <c r="J165" i="2"/>
  <c r="BK160" i="2"/>
  <c r="J152" i="2"/>
  <c r="J149" i="2"/>
  <c r="BK145" i="2"/>
  <c r="J140" i="2"/>
  <c r="J207" i="2"/>
  <c r="BK200" i="2"/>
  <c r="J193" i="2"/>
  <c r="BK188" i="2"/>
  <c r="BK180" i="2"/>
  <c r="BK177" i="2"/>
  <c r="BK174" i="2"/>
  <c r="BK171" i="2"/>
  <c r="BK161" i="2"/>
  <c r="J147" i="2"/>
  <c r="BK134" i="2"/>
  <c r="BK202" i="2"/>
  <c r="BK192" i="2"/>
  <c r="BK187" i="2"/>
  <c r="BK182" i="2"/>
  <c r="J177" i="2"/>
  <c r="BK162" i="2"/>
  <c r="J157" i="2"/>
  <c r="BK153" i="2"/>
  <c r="J143" i="2"/>
  <c r="BK139" i="2"/>
  <c r="J137" i="2"/>
  <c r="BK162" i="3"/>
  <c r="J157" i="3"/>
  <c r="J153" i="3"/>
  <c r="BK146" i="3"/>
  <c r="J142" i="3"/>
  <c r="J138" i="3"/>
  <c r="BK131" i="3"/>
  <c r="BK157" i="3"/>
  <c r="BK149" i="3"/>
  <c r="BK140" i="3"/>
  <c r="BK133" i="3"/>
  <c r="J128" i="3"/>
  <c r="BK161" i="3"/>
  <c r="BK158" i="3"/>
  <c r="BK155" i="3"/>
  <c r="J146" i="3"/>
  <c r="BK143" i="3"/>
  <c r="BK139" i="3"/>
  <c r="J135" i="3"/>
  <c r="J131" i="3"/>
  <c r="J161" i="3"/>
  <c r="BK153" i="3"/>
  <c r="J150" i="3"/>
  <c r="J147" i="3"/>
  <c r="J137" i="3"/>
  <c r="J134" i="3"/>
  <c r="J208" i="2"/>
  <c r="J201" i="2"/>
  <c r="J195" i="2"/>
  <c r="J187" i="2"/>
  <c r="J182" i="2"/>
  <c r="J173" i="2"/>
  <c r="BK164" i="2"/>
  <c r="J160" i="2"/>
  <c r="BK156" i="2"/>
  <c r="BK144" i="2"/>
  <c r="BK136" i="2"/>
  <c r="BK207" i="2"/>
  <c r="J202" i="2"/>
  <c r="J199" i="2"/>
  <c r="J196" i="2"/>
  <c r="BK186" i="2"/>
  <c r="J175" i="2"/>
  <c r="BK166" i="2"/>
  <c r="BK163" i="2"/>
  <c r="J153" i="2"/>
  <c r="J150" i="2"/>
  <c r="BK146" i="2"/>
  <c r="BK143" i="2"/>
  <c r="J139" i="2"/>
  <c r="BK204" i="2"/>
  <c r="BK194" i="2"/>
  <c r="J190" i="2"/>
  <c r="BK183" i="2"/>
  <c r="BK178" i="2"/>
  <c r="BK175" i="2"/>
  <c r="J172" i="2"/>
  <c r="J166" i="2"/>
  <c r="BK150" i="2"/>
  <c r="J138" i="2"/>
  <c r="J204" i="2"/>
  <c r="BK195" i="2"/>
  <c r="J188" i="2"/>
  <c r="J186" i="2"/>
  <c r="BK181" i="2"/>
  <c r="J168" i="2"/>
  <c r="J158" i="2"/>
  <c r="J156" i="2"/>
  <c r="BK152" i="2"/>
  <c r="J144" i="2"/>
  <c r="BK140" i="2"/>
  <c r="BK138" i="2"/>
  <c r="AS95" i="1"/>
  <c r="J154" i="3"/>
  <c r="J151" i="3"/>
  <c r="J143" i="3"/>
  <c r="J141" i="3"/>
  <c r="BK134" i="3"/>
  <c r="BK129" i="3"/>
  <c r="J162" i="3"/>
  <c r="BK150" i="3"/>
  <c r="BK141" i="3"/>
  <c r="BK138" i="3"/>
  <c r="J129" i="3"/>
  <c r="BK147" i="3"/>
  <c r="J140" i="3"/>
  <c r="BK137" i="3"/>
  <c r="J133" i="3"/>
  <c r="BK128" i="3"/>
  <c r="BK160" i="3"/>
  <c r="J152" i="3"/>
  <c r="J149" i="3"/>
  <c r="J145" i="3"/>
  <c r="J136" i="3"/>
  <c r="BK130" i="3"/>
  <c r="J205" i="2"/>
  <c r="BK196" i="2"/>
  <c r="J192" i="2"/>
  <c r="J181" i="2"/>
  <c r="J171" i="2"/>
  <c r="J161" i="2"/>
  <c r="BK158" i="2"/>
  <c r="BK151" i="2"/>
  <c r="BK137" i="2"/>
  <c r="J134" i="2"/>
  <c r="BK201" i="2"/>
  <c r="J198" i="2"/>
  <c r="BK191" i="2"/>
  <c r="BK179" i="2"/>
  <c r="BK168" i="2"/>
  <c r="J164" i="2"/>
  <c r="BK157" i="2"/>
  <c r="J151" i="2"/>
  <c r="J146" i="2"/>
  <c r="BK208" i="2"/>
  <c r="BK197" i="2"/>
  <c r="J191" i="2"/>
  <c r="J179" i="2"/>
  <c r="BK173" i="2"/>
  <c r="BK165" i="2"/>
  <c r="BK149" i="2"/>
  <c r="BK135" i="2"/>
  <c r="BK205" i="2"/>
  <c r="BK198" i="2"/>
  <c r="BK190" i="2"/>
  <c r="BK184" i="2"/>
  <c r="J178" i="2"/>
  <c r="J163" i="2"/>
  <c r="BK159" i="2"/>
  <c r="J154" i="2"/>
  <c r="J145" i="2"/>
  <c r="J141" i="2"/>
  <c r="J136" i="2"/>
  <c r="J164" i="3"/>
  <c r="J158" i="3"/>
  <c r="BK156" i="3"/>
  <c r="BK152" i="3"/>
  <c r="BK144" i="3"/>
  <c r="J139" i="3"/>
  <c r="BK132" i="3"/>
  <c r="BK164" i="3"/>
  <c r="J155" i="3"/>
  <c r="BK142" i="3"/>
  <c r="J130" i="3"/>
  <c r="J127" i="3"/>
  <c r="J160" i="3"/>
  <c r="J156" i="3"/>
  <c r="J148" i="3"/>
  <c r="BK145" i="3"/>
  <c r="BK136" i="3"/>
  <c r="J132" i="3"/>
  <c r="BK127" i="3"/>
  <c r="BK154" i="3"/>
  <c r="BK151" i="3"/>
  <c r="BK148" i="3"/>
  <c r="J144" i="3"/>
  <c r="BK135" i="3"/>
  <c r="P133" i="2" l="1"/>
  <c r="BK142" i="2"/>
  <c r="J142" i="2" s="1"/>
  <c r="J101" i="2" s="1"/>
  <c r="T142" i="2"/>
  <c r="R148" i="2"/>
  <c r="P155" i="2"/>
  <c r="BK170" i="2"/>
  <c r="J170" i="2"/>
  <c r="J106" i="2" s="1"/>
  <c r="T170" i="2"/>
  <c r="P185" i="2"/>
  <c r="T185" i="2"/>
  <c r="R189" i="2"/>
  <c r="P203" i="2"/>
  <c r="P126" i="3"/>
  <c r="R133" i="2"/>
  <c r="P142" i="2"/>
  <c r="BK148" i="2"/>
  <c r="J148" i="2"/>
  <c r="J102" i="2"/>
  <c r="BK155" i="2"/>
  <c r="J155" i="2" s="1"/>
  <c r="J103" i="2" s="1"/>
  <c r="T155" i="2"/>
  <c r="R170" i="2"/>
  <c r="BK189" i="2"/>
  <c r="J189" i="2"/>
  <c r="J108" i="2" s="1"/>
  <c r="T189" i="2"/>
  <c r="R203" i="2"/>
  <c r="BK126" i="3"/>
  <c r="J126" i="3"/>
  <c r="J100" i="3" s="1"/>
  <c r="T126" i="3"/>
  <c r="P159" i="3"/>
  <c r="R159" i="3"/>
  <c r="R125" i="3" s="1"/>
  <c r="R124" i="3" s="1"/>
  <c r="BK133" i="2"/>
  <c r="J133" i="2" s="1"/>
  <c r="J100" i="2" s="1"/>
  <c r="T133" i="2"/>
  <c r="R142" i="2"/>
  <c r="P148" i="2"/>
  <c r="T148" i="2"/>
  <c r="R155" i="2"/>
  <c r="P170" i="2"/>
  <c r="BK185" i="2"/>
  <c r="J185" i="2" s="1"/>
  <c r="J107" i="2" s="1"/>
  <c r="R185" i="2"/>
  <c r="P189" i="2"/>
  <c r="BK203" i="2"/>
  <c r="J203" i="2" s="1"/>
  <c r="J109" i="2" s="1"/>
  <c r="T203" i="2"/>
  <c r="R126" i="3"/>
  <c r="BK159" i="3"/>
  <c r="J159" i="3" s="1"/>
  <c r="J101" i="3" s="1"/>
  <c r="T159" i="3"/>
  <c r="BK167" i="2"/>
  <c r="J167" i="2"/>
  <c r="J104" i="2" s="1"/>
  <c r="BK163" i="3"/>
  <c r="J163" i="3" s="1"/>
  <c r="J102" i="3" s="1"/>
  <c r="F94" i="3"/>
  <c r="J118" i="3"/>
  <c r="BF135" i="3"/>
  <c r="BF140" i="3"/>
  <c r="BF143" i="3"/>
  <c r="BF146" i="3"/>
  <c r="BF147" i="3"/>
  <c r="BF151" i="3"/>
  <c r="BF153" i="3"/>
  <c r="E112" i="3"/>
  <c r="BF134" i="3"/>
  <c r="BF142" i="3"/>
  <c r="BF144" i="3"/>
  <c r="BF149" i="3"/>
  <c r="BF150" i="3"/>
  <c r="BF158" i="3"/>
  <c r="BF161" i="3"/>
  <c r="BF162" i="3"/>
  <c r="BF164" i="3"/>
  <c r="BF127" i="3"/>
  <c r="BF128" i="3"/>
  <c r="BF129" i="3"/>
  <c r="BF130" i="3"/>
  <c r="BF131" i="3"/>
  <c r="BF136" i="3"/>
  <c r="BF145" i="3"/>
  <c r="BF152" i="3"/>
  <c r="BF154" i="3"/>
  <c r="BF132" i="3"/>
  <c r="BF133" i="3"/>
  <c r="BF137" i="3"/>
  <c r="BF138" i="3"/>
  <c r="BF139" i="3"/>
  <c r="BF141" i="3"/>
  <c r="BF148" i="3"/>
  <c r="BF155" i="3"/>
  <c r="BF156" i="3"/>
  <c r="BF157" i="3"/>
  <c r="BF160" i="3"/>
  <c r="BF136" i="2"/>
  <c r="BF150" i="2"/>
  <c r="BF153" i="2"/>
  <c r="BF157" i="2"/>
  <c r="BF162" i="2"/>
  <c r="BF168" i="2"/>
  <c r="BF177" i="2"/>
  <c r="BF179" i="2"/>
  <c r="BF182" i="2"/>
  <c r="BF184" i="2"/>
  <c r="BF187" i="2"/>
  <c r="BF188" i="2"/>
  <c r="BF194" i="2"/>
  <c r="BF197" i="2"/>
  <c r="BF205" i="2"/>
  <c r="J125" i="2"/>
  <c r="BF137" i="2"/>
  <c r="BF156" i="2"/>
  <c r="BF165" i="2"/>
  <c r="BF171" i="2"/>
  <c r="BF173" i="2"/>
  <c r="BF174" i="2"/>
  <c r="BF178" i="2"/>
  <c r="BF190" i="2"/>
  <c r="BF193" i="2"/>
  <c r="BF199" i="2"/>
  <c r="BF207" i="2"/>
  <c r="BF208" i="2"/>
  <c r="F94" i="2"/>
  <c r="BF135" i="2"/>
  <c r="BF138" i="2"/>
  <c r="BF143" i="2"/>
  <c r="BF144" i="2"/>
  <c r="BF145" i="2"/>
  <c r="BF147" i="2"/>
  <c r="BF149" i="2"/>
  <c r="BF151" i="2"/>
  <c r="BF152" i="2"/>
  <c r="BF163" i="2"/>
  <c r="BF164" i="2"/>
  <c r="BF166" i="2"/>
  <c r="BF183" i="2"/>
  <c r="BF195" i="2"/>
  <c r="BF196" i="2"/>
  <c r="BF200" i="2"/>
  <c r="BF202" i="2"/>
  <c r="BF204" i="2"/>
  <c r="E85" i="2"/>
  <c r="BF134" i="2"/>
  <c r="BF139" i="2"/>
  <c r="BF140" i="2"/>
  <c r="BF141" i="2"/>
  <c r="BF146" i="2"/>
  <c r="BF154" i="2"/>
  <c r="BF158" i="2"/>
  <c r="BF159" i="2"/>
  <c r="BF160" i="2"/>
  <c r="BF161" i="2"/>
  <c r="BF172" i="2"/>
  <c r="BF175" i="2"/>
  <c r="BF180" i="2"/>
  <c r="BF181" i="2"/>
  <c r="BF186" i="2"/>
  <c r="BF191" i="2"/>
  <c r="BF192" i="2"/>
  <c r="BF198" i="2"/>
  <c r="BF201" i="2"/>
  <c r="BF206" i="2"/>
  <c r="F38" i="2"/>
  <c r="BC96" i="1"/>
  <c r="J35" i="2"/>
  <c r="AV96" i="1" s="1"/>
  <c r="F37" i="3"/>
  <c r="BB97" i="1"/>
  <c r="F38" i="3"/>
  <c r="BC97" i="1" s="1"/>
  <c r="F35" i="2"/>
  <c r="AZ96" i="1" s="1"/>
  <c r="F39" i="2"/>
  <c r="BD96" i="1"/>
  <c r="J35" i="3"/>
  <c r="AV97" i="1"/>
  <c r="F37" i="2"/>
  <c r="BB96" i="1" s="1"/>
  <c r="AS94" i="1"/>
  <c r="F39" i="3"/>
  <c r="BD97" i="1"/>
  <c r="F35" i="3"/>
  <c r="AZ97" i="1"/>
  <c r="P169" i="2" l="1"/>
  <c r="T132" i="2"/>
  <c r="P125" i="3"/>
  <c r="P124" i="3"/>
  <c r="AU97" i="1" s="1"/>
  <c r="T169" i="2"/>
  <c r="BK132" i="2"/>
  <c r="T125" i="3"/>
  <c r="T124" i="3"/>
  <c r="R169" i="2"/>
  <c r="R131" i="2" s="1"/>
  <c r="R132" i="2"/>
  <c r="P132" i="2"/>
  <c r="P131" i="2"/>
  <c r="AU96" i="1"/>
  <c r="BK169" i="2"/>
  <c r="J169" i="2" s="1"/>
  <c r="J105" i="2" s="1"/>
  <c r="BK125" i="3"/>
  <c r="J125" i="3" s="1"/>
  <c r="J99" i="3" s="1"/>
  <c r="J36" i="2"/>
  <c r="AW96" i="1" s="1"/>
  <c r="AT96" i="1" s="1"/>
  <c r="F36" i="2"/>
  <c r="BA96" i="1"/>
  <c r="BB95" i="1"/>
  <c r="AX95" i="1"/>
  <c r="BD95" i="1"/>
  <c r="BD94" i="1"/>
  <c r="W33" i="1"/>
  <c r="BC95" i="1"/>
  <c r="AY95" i="1"/>
  <c r="J36" i="3"/>
  <c r="AW97" i="1" s="1"/>
  <c r="AT97" i="1" s="1"/>
  <c r="AZ95" i="1"/>
  <c r="AV95" i="1"/>
  <c r="F36" i="3"/>
  <c r="BA97" i="1"/>
  <c r="BK131" i="2" l="1"/>
  <c r="J131" i="2" s="1"/>
  <c r="J32" i="2" s="1"/>
  <c r="AG96" i="1" s="1"/>
  <c r="T131" i="2"/>
  <c r="J132" i="2"/>
  <c r="J99" i="2"/>
  <c r="BK124" i="3"/>
  <c r="J124" i="3"/>
  <c r="AU95" i="1"/>
  <c r="AU94" i="1" s="1"/>
  <c r="J32" i="3"/>
  <c r="AG97" i="1" s="1"/>
  <c r="BA95" i="1"/>
  <c r="AW95" i="1"/>
  <c r="AT95" i="1" s="1"/>
  <c r="AZ94" i="1"/>
  <c r="W29" i="1"/>
  <c r="BC94" i="1"/>
  <c r="AY94" i="1" s="1"/>
  <c r="BB94" i="1"/>
  <c r="W31" i="1"/>
  <c r="J41" i="2" l="1"/>
  <c r="J41" i="3"/>
  <c r="J98" i="3"/>
  <c r="J98" i="2"/>
  <c r="AN96" i="1"/>
  <c r="AN97" i="1"/>
  <c r="AG95" i="1"/>
  <c r="AG94" i="1"/>
  <c r="AK26" i="1" s="1"/>
  <c r="AX94" i="1"/>
  <c r="BA94" i="1"/>
  <c r="AW94" i="1"/>
  <c r="AK30" i="1" s="1"/>
  <c r="AV94" i="1"/>
  <c r="AK29" i="1" s="1"/>
  <c r="W32" i="1"/>
  <c r="AK35" i="1" l="1"/>
  <c r="AN95" i="1"/>
  <c r="AT94" i="1"/>
  <c r="W30" i="1"/>
  <c r="AN94" i="1" l="1"/>
</calcChain>
</file>

<file path=xl/sharedStrings.xml><?xml version="1.0" encoding="utf-8"?>
<sst xmlns="http://schemas.openxmlformats.org/spreadsheetml/2006/main" count="1921" uniqueCount="495">
  <si>
    <t>Export Komplet</t>
  </si>
  <si>
    <t/>
  </si>
  <si>
    <t>2.0</t>
  </si>
  <si>
    <t>False</t>
  </si>
  <si>
    <t>{36169b21-7cba-4090-bfb6-694318fe5ff8}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</si>
  <si>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</si>
  <si>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</si>
  <si>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</si>
  <si>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</si>
  <si>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</si>
  <si>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</si>
  <si>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</si>
  <si>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202411281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</si>
  <si>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</si>
  <si>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</si>
  <si>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</si>
  <si>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</si>
  <si>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</si>
  <si>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</si>
  <si>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</si>
  <si>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</si>
  <si>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</si>
  <si>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</si>
  <si>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</si>
  <si>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</si>
  <si>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</si>
  <si>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</si>
  <si>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</si>
  <si>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</si>
  <si>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</si>
  <si>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</si>
  <si>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</si>
  <si>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</si>
  <si>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</si>
  <si>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</si>
  <si>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</si>
  <si>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</si>
  <si>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</si>
  <si>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</si>
  <si>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</si>
  <si>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</si>
  <si>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</si>
  <si>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</si>
  <si>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</si>
  <si>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</si>
  <si>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</si>
  <si>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</si>
  <si>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</si>
  <si>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</si>
  <si>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</si>
  <si>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</si>
  <si>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</si>
  <si>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</si>
  <si>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</si>
  <si>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</si>
  <si>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</si>
  <si>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</si>
  <si>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</si>
  <si>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</si>
  <si>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</si>
  <si>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</si>
  <si>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</si>
  <si>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</si>
  <si>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</si>
  <si>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</si>
  <si>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</si>
  <si>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</si>
  <si>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</si>
  <si>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</si>
  <si>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</si>
  <si>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</si>
  <si>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</si>
  <si>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</si>
  <si>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</si>
  <si>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</si>
  <si>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11</t>
  </si>
  <si>
    <t>VYHLIADKOVA VEŽA - VARIANT B</t>
  </si>
  <si>
    <t>STA</t>
  </si>
  <si>
    <t>1</t>
  </si>
  <si>
    <t>{e8af8e3b-1d4e-4c58-9e05-ad20545caaa5}</t>
  </si>
  <si>
    <t>/</t>
  </si>
  <si>
    <t>11.1</t>
  </si>
  <si>
    <t>Architektonické a stavebné riešenie</t>
  </si>
  <si>
    <t>Časť</t>
  </si>
  <si>
    <t>2</t>
  </si>
  <si>
    <t>{ec9fe1be-c306-439c-90c7-6726368fb661}</t>
  </si>
  <si>
    <t>11.2</t>
  </si>
  <si>
    <t>Bleskozvod</t>
  </si>
  <si>
    <t>{5d0387cd-3e74-4285-8769-d0caad9e886c}</t>
  </si>
  <si>
    <t>KRYCÍ LIST ROZPOČTU</t>
  </si>
  <si>
    <t>Objekt:</t>
  </si>
  <si>
    <t>11 - VYHLIADKOVA VEŽA - VARIANT B</t>
  </si>
  <si>
    <t>Časť:</t>
  </si>
  <si>
    <t>11.1 - Architektonické a 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</si>
  <si>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</si>
  <si>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</si>
  <si>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</si>
  <si>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</si>
  <si>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</si>
  <si>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</si>
  <si>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</si>
  <si>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</si>
  <si>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</si>
  <si>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</si>
  <si>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</si>
  <si>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</si>
  <si>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</si>
  <si>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</si>
  <si>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</si>
  <si>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</si>
  <si>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</si>
  <si>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</si>
  <si>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</si>
  <si>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</si>
  <si>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</si>
  <si>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</si>
  <si>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</si>
  <si>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</si>
  <si>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</si>
  <si>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</si>
  <si>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</si>
  <si>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</si>
  <si>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</si>
  <si>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</si>
  <si>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</si>
  <si>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</si>
  <si>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</si>
  <si>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</si>
  <si>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</si>
  <si>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</si>
  <si>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</si>
  <si>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</si>
  <si>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</si>
  <si>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</si>
  <si>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</si>
  <si>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</si>
  <si>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</si>
  <si>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</si>
  <si>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</si>
  <si>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</si>
  <si>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</si>
  <si>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</si>
  <si>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</si>
  <si>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</si>
  <si>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</si>
  <si>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</si>
  <si>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</si>
  <si>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</si>
  <si>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</si>
  <si>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</si>
  <si>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</si>
  <si>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</si>
  <si>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</si>
  <si>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</si>
  <si>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</si>
  <si>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</si>
  <si>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</si>
  <si>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</si>
  <si>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</si>
  <si>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</si>
  <si>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</si>
  <si>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</si>
  <si>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</si>
  <si>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</si>
  <si>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</si>
  <si>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</si>
  <si>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</si>
  <si>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</si>
  <si>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</si>
  <si>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275313611.S</t>
  </si>
  <si>
    <t>Betón základových pätiek, prostý tr. C 16/20</t>
  </si>
  <si>
    <t>1043018102</t>
  </si>
  <si>
    <t>12</t>
  </si>
  <si>
    <t>275351215.S</t>
  </si>
  <si>
    <t>Debnenie stien základových pätiek, zhotovenie-dielce</t>
  </si>
  <si>
    <t>1961874028</t>
  </si>
  <si>
    <t>13</t>
  </si>
  <si>
    <t>275351216.S</t>
  </si>
  <si>
    <t>Debnenie stien základovýcb pätiek, odstránenie-dielce</t>
  </si>
  <si>
    <t>-1412242375</t>
  </si>
  <si>
    <t>Úpravy povrchov, podlahy, osadenie</t>
  </si>
  <si>
    <t>14</t>
  </si>
  <si>
    <t>631315611.S</t>
  </si>
  <si>
    <t>Mazanina z betónu prostého (m3) tr. C 16/20 hr.nad 120 do 240 mm</t>
  </si>
  <si>
    <t>-1761214164</t>
  </si>
  <si>
    <t>15</t>
  </si>
  <si>
    <t>631319155.S</t>
  </si>
  <si>
    <t>Príplatok za prehlad. povrchu betónovej mazaniny min. tr.C 8/10 oceľ. hlad. hr. 120-240 mm</t>
  </si>
  <si>
    <t>25207621</t>
  </si>
  <si>
    <t>16</t>
  </si>
  <si>
    <t>631319175.S</t>
  </si>
  <si>
    <t>Príplatok za strhnutie povrchu mazaniny latou pre hr. obidvoch vrstiev mazaniny nad 120 do 240 mm</t>
  </si>
  <si>
    <t>-1944015331</t>
  </si>
  <si>
    <t>17</t>
  </si>
  <si>
    <t>631351101.S</t>
  </si>
  <si>
    <t>Debnenie stien, rýh a otvorov v podlahách zhotovenie</t>
  </si>
  <si>
    <t>-1728806928</t>
  </si>
  <si>
    <t>18</t>
  </si>
  <si>
    <t>631351102.S</t>
  </si>
  <si>
    <t>Debnenie stien, rýh a otvorov v podlahách odstránenie</t>
  </si>
  <si>
    <t>-928696918</t>
  </si>
  <si>
    <t>19</t>
  </si>
  <si>
    <t>631362021.S</t>
  </si>
  <si>
    <t>Výstuž mazanín z betónov (z kameniva) a z ľahkých betónov zo zváraných sietí z drôtov typu KARI</t>
  </si>
  <si>
    <t>-1036722506</t>
  </si>
  <si>
    <t>Ostatné konštrukcie a práce-búranie</t>
  </si>
  <si>
    <t>941941031.S</t>
  </si>
  <si>
    <t>Montáž lešenia ľahkého pracovného radového s podlahami šírky od 0,80 do 1,00 m, výšky do 10 m</t>
  </si>
  <si>
    <t>-588382757</t>
  </si>
  <si>
    <t>21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</si>
  <si>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</si>
  <si>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</si>
  <si>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</si>
  <si>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22</t>
  </si>
  <si>
    <t>941941831.S</t>
  </si>
  <si>
    <t>Demontáž lešenia ľahkého pracovného radového s podlahami šírky nad 0,80 do 1,00 m, výšky do 10 m</t>
  </si>
  <si>
    <t>-306205073</t>
  </si>
  <si>
    <t>23</t>
  </si>
  <si>
    <t>941955001.S</t>
  </si>
  <si>
    <t>Lešenie ľahké pracovné pomocné, s výškou lešeňovej podlahy do 1,20 m</t>
  </si>
  <si>
    <t>-960023246</t>
  </si>
  <si>
    <t>24</t>
  </si>
  <si>
    <t>941955101.S</t>
  </si>
  <si>
    <t>Lešenie ľahké pracovné v schodisku, s výškou lešeňovej podlahy do 1,50 m</t>
  </si>
  <si>
    <t>2036461804</t>
  </si>
  <si>
    <t>25</t>
  </si>
  <si>
    <t>944944103.S</t>
  </si>
  <si>
    <t>Ochranná sieť na boku lešenia</t>
  </si>
  <si>
    <t>-1605608747</t>
  </si>
  <si>
    <t>26</t>
  </si>
  <si>
    <t>944944803.S</t>
  </si>
  <si>
    <t>Demontáž ochrannej siete na boku lešenia</t>
  </si>
  <si>
    <t>-1764943787</t>
  </si>
  <si>
    <t>27</t>
  </si>
  <si>
    <t>952901111.S</t>
  </si>
  <si>
    <t>Vyčistenie budov pri výške podlaží do 4 m</t>
  </si>
  <si>
    <t>-571003972</t>
  </si>
  <si>
    <t>28</t>
  </si>
  <si>
    <t>953941212.R</t>
  </si>
  <si>
    <t>Osadenie montážnej platne s prekrytím betónom</t>
  </si>
  <si>
    <t>ks</t>
  </si>
  <si>
    <t>601778597</t>
  </si>
  <si>
    <t>29</t>
  </si>
  <si>
    <t>M</t>
  </si>
  <si>
    <t>553510040529.R</t>
  </si>
  <si>
    <t>Montážna platňa so skrutkami 250x250 mm vč. povrchovej úpravy</t>
  </si>
  <si>
    <t>-49944648</t>
  </si>
  <si>
    <t>30</t>
  </si>
  <si>
    <t>553510040530.R</t>
  </si>
  <si>
    <t>Montážna platňa so skrutkami 300x300 mm vč. povrchovej úpravy</t>
  </si>
  <si>
    <t>-1231050184</t>
  </si>
  <si>
    <t>99</t>
  </si>
  <si>
    <t>Presun hmôt HSV</t>
  </si>
  <si>
    <t>31</t>
  </si>
  <si>
    <t>998011002.S</t>
  </si>
  <si>
    <t>Presun hmôt pre budovy (801, 803, 812), zvislá konštr. z tehál, tvárnic, z kovu alebo drevenou výšky do 12 m</t>
  </si>
  <si>
    <t>1343545296</t>
  </si>
  <si>
    <t>PSV</t>
  </si>
  <si>
    <t>Práce a dodávky PSV</t>
  </si>
  <si>
    <t>762</t>
  </si>
  <si>
    <t>Konštrukcie tesárske</t>
  </si>
  <si>
    <t>32</t>
  </si>
  <si>
    <t>762123110.S</t>
  </si>
  <si>
    <t>Montáž drevených stien a priečok z fošní, hranolov, hranolkov s prierezovou plochou 100 cm2</t>
  </si>
  <si>
    <t>m</t>
  </si>
  <si>
    <t>-186541033</t>
  </si>
  <si>
    <t>33</t>
  </si>
  <si>
    <t>605470000700.R</t>
  </si>
  <si>
    <t>Hranoly drevené hobľované</t>
  </si>
  <si>
    <t>1137476996</t>
  </si>
  <si>
    <t>34</t>
  </si>
  <si>
    <t>762195000.S</t>
  </si>
  <si>
    <t>Spojovacie prostriedky pre steny a priečky na hladko alebo tesársky viazané, debnenie stien, pivničné prepážky - klince, svorníky,fixačné dosky</t>
  </si>
  <si>
    <t>-1983202696</t>
  </si>
  <si>
    <t>35</t>
  </si>
  <si>
    <t>762523104.S</t>
  </si>
  <si>
    <t>Položenie podláh hobľovaných na zraz z dosiek a fošien</t>
  </si>
  <si>
    <t>-1228062808</t>
  </si>
  <si>
    <t>36</t>
  </si>
  <si>
    <t>611980004100.R</t>
  </si>
  <si>
    <t>Drevená podlahová doska exteriérová, hrúbka 30 mm vč. povrchovej úpravy</t>
  </si>
  <si>
    <t>-1880726090</t>
  </si>
  <si>
    <t>P</t>
  </si>
  <si>
    <t>Poznámka k položke:_x000D_
-TERASOVÁ DREVENÁ DOSKOVÁ PODLAHA HR. 30 mm_x000D_
S OCHRANNÝM NÁTEROM A S MEDZERAMI NA ODVOD_x000D_
DAŽĎOVEJ VODY A NEČISTÔT</t>
  </si>
  <si>
    <t>37</t>
  </si>
  <si>
    <t>762595000.S</t>
  </si>
  <si>
    <t>Zakrytie kanálov - spojovacie a ochranné prostriedky - klince, skrutky</t>
  </si>
  <si>
    <t>2080251013</t>
  </si>
  <si>
    <t>38</t>
  </si>
  <si>
    <t>762712110.S</t>
  </si>
  <si>
    <t>Montáž priestorových viazaných konštrukcií z reziva hraneného prierezovej plochy do 120 cm2</t>
  </si>
  <si>
    <t>-748599149</t>
  </si>
  <si>
    <t>39</t>
  </si>
  <si>
    <t>605470000100.R</t>
  </si>
  <si>
    <t>-700487220</t>
  </si>
  <si>
    <t>40</t>
  </si>
  <si>
    <t>762795000.S</t>
  </si>
  <si>
    <t>Spojovacie prostriedky pre priestorové viazané konštrukcie - klince, svorky, fixačné dosky</t>
  </si>
  <si>
    <t>53687372</t>
  </si>
  <si>
    <t>41</t>
  </si>
  <si>
    <t>762822110.S</t>
  </si>
  <si>
    <t>Montáž stropníc z hraneného a polohraneného reziva prierezovej plochy do 144 cm2</t>
  </si>
  <si>
    <t>278013592</t>
  </si>
  <si>
    <t>42</t>
  </si>
  <si>
    <t>-249919331</t>
  </si>
  <si>
    <t>43</t>
  </si>
  <si>
    <t>762895000.S</t>
  </si>
  <si>
    <t>Spojovacie prostriedky pre záklop, stropnice, podbíjanie - klince, svorky</t>
  </si>
  <si>
    <t>-876138386</t>
  </si>
  <si>
    <t>44</t>
  </si>
  <si>
    <t>998762102.S</t>
  </si>
  <si>
    <t>Presun hmôt pre konštrukcie tesárske v objektoch výšky do 12 m</t>
  </si>
  <si>
    <t>-1292761428</t>
  </si>
  <si>
    <t>766</t>
  </si>
  <si>
    <t>Konštrukcie stolárske</t>
  </si>
  <si>
    <t>45</t>
  </si>
  <si>
    <t>766211200.R</t>
  </si>
  <si>
    <t>Montáž madiel drevených typových priebežných</t>
  </si>
  <si>
    <t>505248679</t>
  </si>
  <si>
    <t>46</t>
  </si>
  <si>
    <t>611930000100.R</t>
  </si>
  <si>
    <t>Drevené madlo k zábradliu, šxv 100x50 mm vč. povrchovej úpravy</t>
  </si>
  <si>
    <t>1606055827</t>
  </si>
  <si>
    <t>47</t>
  </si>
  <si>
    <t>998766102.S</t>
  </si>
  <si>
    <t>Presun hmot pre konštrukcie stolárske v objektoch výšky nad 6 do 12 m</t>
  </si>
  <si>
    <t>-330126496</t>
  </si>
  <si>
    <t>767</t>
  </si>
  <si>
    <t>Konštrukcie doplnkové kovové</t>
  </si>
  <si>
    <t>48</t>
  </si>
  <si>
    <t>767162210.S</t>
  </si>
  <si>
    <t>Montáž zábradlia rovného z profilovej ocele na oceľovú konštrukciu, s hmotnosťou 1m do 20 kg</t>
  </si>
  <si>
    <t>177460264</t>
  </si>
  <si>
    <t>49</t>
  </si>
  <si>
    <t>553520002400.R</t>
  </si>
  <si>
    <t>Zábradlie rovné z oceľových profilov 60x30 mm, s ochranným náterom a s výplňou z nerezovej lankovej siete</t>
  </si>
  <si>
    <t>685672211</t>
  </si>
  <si>
    <t>50</t>
  </si>
  <si>
    <t>767222210.S</t>
  </si>
  <si>
    <t>Montáž zábradlí schodiskových z profilovej ocele na oceľovú konštr., s hmotn. 1 m zábradlia do 20 kg</t>
  </si>
  <si>
    <t>1969569005</t>
  </si>
  <si>
    <t>51</t>
  </si>
  <si>
    <t>553520002401.R</t>
  </si>
  <si>
    <t>Zábradlie schodiskové z oceľových profilov 60x30 mm, s ochranným náterom a s výplňou z nerezovej lankovej siete</t>
  </si>
  <si>
    <t>857766589</t>
  </si>
  <si>
    <t>52</t>
  </si>
  <si>
    <t>767251123.S</t>
  </si>
  <si>
    <t>Montáž schodiskových podest a stupňov z oceľových pochôdznych lisovaných roštov zváraním hmotnosti do 30 kg/m2</t>
  </si>
  <si>
    <t>328313057</t>
  </si>
  <si>
    <t>53</t>
  </si>
  <si>
    <t>553430010110.S</t>
  </si>
  <si>
    <t>Rošt podlahový lisovaný žiarozink - pororošt, rozmer oka 30x30 mm, nosná páska 30x3 mm</t>
  </si>
  <si>
    <t>1708921659</t>
  </si>
  <si>
    <t>54</t>
  </si>
  <si>
    <t>767995103.R</t>
  </si>
  <si>
    <t>Montáž ostatných atypických kovových stavebných doplnkových konštrukcií nad 10 do 50 kg</t>
  </si>
  <si>
    <t>kg</t>
  </si>
  <si>
    <t>-584766710</t>
  </si>
  <si>
    <t>55</t>
  </si>
  <si>
    <t>136110000800.S</t>
  </si>
  <si>
    <t>Plech oceľový hrubý hr. 8 mm</t>
  </si>
  <si>
    <t>-1527532230</t>
  </si>
  <si>
    <t>56</t>
  </si>
  <si>
    <t>767995105.S</t>
  </si>
  <si>
    <t>Montáž ostatných atypických kovových stavebných doplnkových konštrukcií nad 50 do 100 kg</t>
  </si>
  <si>
    <t>1535199268</t>
  </si>
  <si>
    <t>57</t>
  </si>
  <si>
    <t>133880001120.S</t>
  </si>
  <si>
    <t>Oceľový nosník HEA 140, z ocele S235JR</t>
  </si>
  <si>
    <t>-1437535927</t>
  </si>
  <si>
    <t>58</t>
  </si>
  <si>
    <t>767995106.S</t>
  </si>
  <si>
    <t>Montáž ostatných atypických kovových stavebných doplnkových konštrukcií nad 100 do 250 kg</t>
  </si>
  <si>
    <t>-1689261996</t>
  </si>
  <si>
    <t>59</t>
  </si>
  <si>
    <t>145540000900.R</t>
  </si>
  <si>
    <t>Profil oceľový 100x100x5 mm uzavretý štvorcový, z ocele S235JR</t>
  </si>
  <si>
    <t>-1112773963</t>
  </si>
  <si>
    <t>60</t>
  </si>
  <si>
    <t>998767102.S</t>
  </si>
  <si>
    <t>Presun hmôt pre kovové stavebné doplnkové konštrukcie v objektoch výšky nad 6 do 12 m</t>
  </si>
  <si>
    <t>1618672577</t>
  </si>
  <si>
    <t>783</t>
  </si>
  <si>
    <t>Nátery</t>
  </si>
  <si>
    <t>61</t>
  </si>
  <si>
    <t>783225400.S</t>
  </si>
  <si>
    <t>Nátery kov.stav.doplnk.konštr. syntet. na vzduchu schnúce dvojnás.1x email a tmelením - 105µm</t>
  </si>
  <si>
    <t>1797949494</t>
  </si>
  <si>
    <t>62</t>
  </si>
  <si>
    <t>783226100.S</t>
  </si>
  <si>
    <t>Nátery kov.stav.doplnk.konštr. syntetické na vzduchu schnúce základný - 35µm</t>
  </si>
  <si>
    <t>611483942</t>
  </si>
  <si>
    <t>63</t>
  </si>
  <si>
    <t>783726000.S</t>
  </si>
  <si>
    <t>Nátery tesárskych konštrukcií syntetické lazurovacím lakom napustením</t>
  </si>
  <si>
    <t>1539678257</t>
  </si>
  <si>
    <t>64</t>
  </si>
  <si>
    <t>783726200.S</t>
  </si>
  <si>
    <t>Nátery tesárskych konštrukcií syntetické na vzduchu schnúce lazurovacím lakom 2x lakovaním</t>
  </si>
  <si>
    <t>-1655881805</t>
  </si>
  <si>
    <t>65</t>
  </si>
  <si>
    <t>783782404.S</t>
  </si>
  <si>
    <t>Nátery tesárskych konštrukcií, povrchová impregnácia proti drevokaznému hmyzu, hubám a plesniam, jednonásobná</t>
  </si>
  <si>
    <t>-961608017</t>
  </si>
  <si>
    <t>11.2 - Bleskozvod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</si>
  <si>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</si>
  <si>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</si>
  <si>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</si>
  <si>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</si>
  <si>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</si>
  <si>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</si>
  <si>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</si>
  <si>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210220020.S</t>
  </si>
  <si>
    <t>Uzemňovacie vedenie v zemi FeZn do 120 mm2 vrátane izolácie spojov</t>
  </si>
  <si>
    <t>354410058800.S</t>
  </si>
  <si>
    <t>Pásovina uzemňovacia FeZn 30 x 4 mm</t>
  </si>
  <si>
    <t>256</t>
  </si>
  <si>
    <t>210220021.S</t>
  </si>
  <si>
    <t>Uzemňovacie vedenie v zemi FeZn vrátane izolácie spojov O 10 mm</t>
  </si>
  <si>
    <t>210220050.S</t>
  </si>
  <si>
    <t>Označenie zvodov číselnými štítkami</t>
  </si>
  <si>
    <t>354410064800.S</t>
  </si>
  <si>
    <t>Štítok orientačný nerezový na zvody 1</t>
  </si>
  <si>
    <t>354410064900.S</t>
  </si>
  <si>
    <t>Štítok orientačný nerezový na zvody 2</t>
  </si>
  <si>
    <t>354410064955.S</t>
  </si>
  <si>
    <t>Výstražná tabuľka (Text: "Pri búrke je zakázané zdržiavať sa vo vzdialenosti menšej ako 3m v okolí objektu" alebo podobného významu)</t>
  </si>
  <si>
    <t>210220104.S1</t>
  </si>
  <si>
    <t>Montáž - príchytky izolovaného vodiča na oceľovú konštrukciu</t>
  </si>
  <si>
    <t>354410037300.S</t>
  </si>
  <si>
    <t>Podpera vedenia FeZn na plechové strechy označenie PV 23</t>
  </si>
  <si>
    <t>210220245.S</t>
  </si>
  <si>
    <t>Montáž - svorka FeZn pripojovacia na oceľovú konštrukciu</t>
  </si>
  <si>
    <t>354410004001.S</t>
  </si>
  <si>
    <t>Svorka pripájaca na oceľovú konštrukciu pre pripojenie vodiča kruhového prierezu D=10mm, nerez</t>
  </si>
  <si>
    <t>210220247.S</t>
  </si>
  <si>
    <t>Montáž - svorka skúšobná na zvod</t>
  </si>
  <si>
    <t>354410004300.S</t>
  </si>
  <si>
    <t>Svorka skúšobná označenie SZ - nerez</t>
  </si>
  <si>
    <t>210220250.S</t>
  </si>
  <si>
    <t>Montáž - svorka univerzálna</t>
  </si>
  <si>
    <t>354410005801.S</t>
  </si>
  <si>
    <t>Svorka pre spojenie dvoch vodičov priemeru 10mm, nererz</t>
  </si>
  <si>
    <t>210220252.S</t>
  </si>
  <si>
    <t>Montáž - svorka FeZn odbočovacia spojovacia SR 01, SR 02 (pásovina do 120 mm2)</t>
  </si>
  <si>
    <t>354410000600.S</t>
  </si>
  <si>
    <t>Svorka FeZn odbočovacia spojovacia označenie SR 02 (M8)</t>
  </si>
  <si>
    <t>210220253.S</t>
  </si>
  <si>
    <t>Montáž - svorka FeZn uzemňovacia SR03</t>
  </si>
  <si>
    <t>354410000900.S</t>
  </si>
  <si>
    <t>Svorka FeZn uzemňovacia označenie SR 03 A</t>
  </si>
  <si>
    <t>210220262.S</t>
  </si>
  <si>
    <t>Montáž - Ochranná rúrka FeZn OT</t>
  </si>
  <si>
    <t>354410053500.S</t>
  </si>
  <si>
    <t>Rúrka ochranná FeZn označenie OT</t>
  </si>
  <si>
    <t>210220263.S</t>
  </si>
  <si>
    <t>Montáž - Držiak ochrannej rúrky FeZn DOT</t>
  </si>
  <si>
    <t>311310008521.S</t>
  </si>
  <si>
    <t>Skrutka samorezná do kovu 8x40mm</t>
  </si>
  <si>
    <t>354410054600.S</t>
  </si>
  <si>
    <t>Montáž - Držiak FeZn ochrannéj trubky označenie DOT</t>
  </si>
  <si>
    <t>210220314.S1</t>
  </si>
  <si>
    <t>Vysokonapäťový izolovaný kábel pre zvod - montáž na príchytky</t>
  </si>
  <si>
    <t>OB5408008</t>
  </si>
  <si>
    <t>Vysokonapäťový izolovaný kábel pre zvod, 35mm2, čierny, priemer 20mm, normálny krúžok cca 100m, ekvivalentný oddeľovací odstup s(e) = 0,75m</t>
  </si>
  <si>
    <t>210220633.S1</t>
  </si>
  <si>
    <t>Montáž - izolovaná zachytávacia tyč dĺžky 4m</t>
  </si>
  <si>
    <t>354410028491.S</t>
  </si>
  <si>
    <t>Izolovaný zachytávací stožiar s vnútorným vedením izolovaného vysokonapäťového kábla</t>
  </si>
  <si>
    <t>3544100284921.S</t>
  </si>
  <si>
    <t>Nosič pre izolovaný zachytávací stožiar na oceľovú konštrukciu</t>
  </si>
  <si>
    <t>3544100284922.S</t>
  </si>
  <si>
    <t>Pripojovací prvok k inštalácii do izolovaného stožiara 28mm</t>
  </si>
  <si>
    <t>210220660.S1</t>
  </si>
  <si>
    <t>Montáž - pripojovací prvok pre vysokonapäťový kábel</t>
  </si>
  <si>
    <t>OB5408021</t>
  </si>
  <si>
    <t>Pripojovací prvok pre vysokonapäťový kábel rozmer 28mm, lizovanie 20mm - nerez</t>
  </si>
  <si>
    <t>46-M</t>
  </si>
  <si>
    <t>Zemné práce vykonávané pri externých montážnych prácach</t>
  </si>
  <si>
    <t>460200153.S</t>
  </si>
  <si>
    <t>Hĺbenie káblovej ryhy ručne 35 cm širokej a 70 cm hlbokej, v zemine triedy 3</t>
  </si>
  <si>
    <t>66</t>
  </si>
  <si>
    <t>460560153.S</t>
  </si>
  <si>
    <t>Ručný zásyp nezap. káblovej ryhy bez zhutn. zeminy, 35 cm širokej, 70 cm hlbokej v zemine tr. 3</t>
  </si>
  <si>
    <t>68</t>
  </si>
  <si>
    <t>460620013.S</t>
  </si>
  <si>
    <t>Proviz. úprava terénu v zemine tr. 3, aby nerovnosti terénu neboli väčšie ako 2 cm od vodor.hladiny</t>
  </si>
  <si>
    <t>70</t>
  </si>
  <si>
    <t>OST</t>
  </si>
  <si>
    <t>Ostatné</t>
  </si>
  <si>
    <t>OST-001</t>
  </si>
  <si>
    <t>Odborná prehliadka a skúška elektrických zariadení</t>
  </si>
  <si>
    <t>262144</t>
  </si>
  <si>
    <t>72</t>
  </si>
  <si>
    <t>PRVKY DROBNEJ ARCHITEKTÚRY A OSTATNEJ VÝBAVY PRE DOPRAVNÚ A CYKLO INFRAŠTRUKTÚRU VYHLIADKOVÁ VEŽA - VARIANT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</si>
</sst>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6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66" t="s">
        <v>12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6"/>
      <c r="BS5" s="13" t="s">
        <v>6</v>
      </c>
    </row>
    <row r="6" spans="1:74" ht="36.950000000000003" customHeight="1">
      <c r="B6" s="16"/>
      <c r="D6" s="21" t="s">
        <v>13</v>
      </c>
      <c r="K6" s="168" t="s">
        <v>494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0">
        <f>ROUND(AG94,2)</f>
        <v>43221.56</v>
      </c>
      <c r="AL26" s="171"/>
      <c r="AM26" s="171"/>
      <c r="AN26" s="171"/>
      <c r="AO26" s="171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72" t="s">
        <v>32</v>
      </c>
      <c r="M28" s="172"/>
      <c r="N28" s="172"/>
      <c r="O28" s="172"/>
      <c r="P28" s="172"/>
      <c r="W28" s="172" t="s">
        <v>33</v>
      </c>
      <c r="X28" s="172"/>
      <c r="Y28" s="172"/>
      <c r="Z28" s="172"/>
      <c r="AA28" s="172"/>
      <c r="AB28" s="172"/>
      <c r="AC28" s="172"/>
      <c r="AD28" s="172"/>
      <c r="AE28" s="172"/>
      <c r="AK28" s="172" t="s">
        <v>34</v>
      </c>
      <c r="AL28" s="172"/>
      <c r="AM28" s="172"/>
      <c r="AN28" s="172"/>
      <c r="AO28" s="172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75">
        <v>0.2</v>
      </c>
      <c r="M29" s="174"/>
      <c r="N29" s="174"/>
      <c r="O29" s="174"/>
      <c r="P29" s="174"/>
      <c r="Q29" s="31"/>
      <c r="R29" s="31"/>
      <c r="S29" s="31"/>
      <c r="T29" s="31"/>
      <c r="U29" s="31"/>
      <c r="V29" s="31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1"/>
      <c r="AG29" s="31"/>
      <c r="AH29" s="31"/>
      <c r="AI29" s="31"/>
      <c r="AJ29" s="31"/>
      <c r="AK29" s="173">
        <f>ROUND(AV94, 2)</f>
        <v>0</v>
      </c>
      <c r="AL29" s="174"/>
      <c r="AM29" s="174"/>
      <c r="AN29" s="174"/>
      <c r="AO29" s="174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8">
        <v>0.2</v>
      </c>
      <c r="M30" s="177"/>
      <c r="N30" s="177"/>
      <c r="O30" s="177"/>
      <c r="P30" s="177"/>
      <c r="W30" s="176">
        <f>ROUND(BA94, 2)</f>
        <v>43221.56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ROUND(AW94, 2)</f>
        <v>8644.31</v>
      </c>
      <c r="AL30" s="177"/>
      <c r="AM30" s="177"/>
      <c r="AN30" s="177"/>
      <c r="AO30" s="177"/>
      <c r="AR30" s="29"/>
    </row>
    <row r="31" spans="2:71" s="2" customFormat="1" ht="14.45" hidden="1" customHeight="1">
      <c r="B31" s="29"/>
      <c r="F31" s="22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29"/>
    </row>
    <row r="32" spans="2:71" s="2" customFormat="1" ht="14.45" hidden="1" customHeight="1">
      <c r="B32" s="29"/>
      <c r="F32" s="22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29"/>
    </row>
    <row r="33" spans="2:52" s="2" customFormat="1" ht="14.45" hidden="1" customHeight="1">
      <c r="B33" s="29"/>
      <c r="F33" s="30" t="s">
        <v>40</v>
      </c>
      <c r="L33" s="175">
        <v>0</v>
      </c>
      <c r="M33" s="174"/>
      <c r="N33" s="174"/>
      <c r="O33" s="174"/>
      <c r="P33" s="174"/>
      <c r="Q33" s="31"/>
      <c r="R33" s="31"/>
      <c r="S33" s="31"/>
      <c r="T33" s="31"/>
      <c r="U33" s="31"/>
      <c r="V33" s="31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1"/>
      <c r="AG33" s="31"/>
      <c r="AH33" s="31"/>
      <c r="AI33" s="31"/>
      <c r="AJ33" s="31"/>
      <c r="AK33" s="173">
        <v>0</v>
      </c>
      <c r="AL33" s="174"/>
      <c r="AM33" s="174"/>
      <c r="AN33" s="174"/>
      <c r="AO33" s="174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79" t="s">
        <v>43</v>
      </c>
      <c r="Y35" s="180"/>
      <c r="Z35" s="180"/>
      <c r="AA35" s="180"/>
      <c r="AB35" s="180"/>
      <c r="AC35" s="35"/>
      <c r="AD35" s="35"/>
      <c r="AE35" s="35"/>
      <c r="AF35" s="35"/>
      <c r="AG35" s="35"/>
      <c r="AH35" s="35"/>
      <c r="AI35" s="35"/>
      <c r="AJ35" s="35"/>
      <c r="AK35" s="181">
        <f>SUM(AK26:AK33)</f>
        <v>51865.869999999995</v>
      </c>
      <c r="AL35" s="180"/>
      <c r="AM35" s="180"/>
      <c r="AN35" s="180"/>
      <c r="AO35" s="182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202411281</v>
      </c>
      <c r="AR84" s="44"/>
    </row>
    <row r="85" spans="1:91" s="4" customFormat="1" ht="36.950000000000003" customHeight="1">
      <c r="B85" s="45"/>
      <c r="C85" s="46" t="s">
        <v>13</v>
      </c>
      <c r="L85" s="183" t="str">
        <f>K6</f>
        <v>PRVKY DROBNEJ ARCHITEKTÚRY A OSTATNEJ VÝBAVY PRE DOPRAVNÚ A CYKLO INFRAŠTRUKTÚRU VYHLIADKOVÁ VEŽA - VARIANT B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85" t="str">
        <f>IF(AN8= "","",AN8)</f>
        <v>9. 11. 2024</v>
      </c>
      <c r="AN87" s="185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86" t="str">
        <f>IF(E17="","",E17)</f>
        <v>ŠTOFIRA ARCHITEKTI, s.r.o., Strojárska 2206, Snina</v>
      </c>
      <c r="AN89" s="187"/>
      <c r="AO89" s="187"/>
      <c r="AP89" s="187"/>
      <c r="AR89" s="25"/>
      <c r="AS89" s="188" t="s">
        <v>51</v>
      </c>
      <c r="AT89" s="18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86" t="str">
        <f>IF(E20="","",E20)</f>
        <v>Martin Kofira - KM</v>
      </c>
      <c r="AN90" s="187"/>
      <c r="AO90" s="187"/>
      <c r="AP90" s="187"/>
      <c r="AR90" s="25"/>
      <c r="AS90" s="190"/>
      <c r="AT90" s="191"/>
      <c r="BD90" s="52"/>
    </row>
    <row r="91" spans="1:91" s="1" customFormat="1" ht="10.9" customHeight="1">
      <c r="B91" s="25"/>
      <c r="AR91" s="25"/>
      <c r="AS91" s="190"/>
      <c r="AT91" s="191"/>
      <c r="BD91" s="52"/>
    </row>
    <row r="92" spans="1:91" s="1" customFormat="1" ht="29.25" customHeight="1">
      <c r="B92" s="25"/>
      <c r="C92" s="192" t="s">
        <v>52</v>
      </c>
      <c r="D92" s="193"/>
      <c r="E92" s="193"/>
      <c r="F92" s="193"/>
      <c r="G92" s="193"/>
      <c r="H92" s="53"/>
      <c r="I92" s="194" t="s">
        <v>53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54</v>
      </c>
      <c r="AH92" s="193"/>
      <c r="AI92" s="193"/>
      <c r="AJ92" s="193"/>
      <c r="AK92" s="193"/>
      <c r="AL92" s="193"/>
      <c r="AM92" s="193"/>
      <c r="AN92" s="194" t="s">
        <v>55</v>
      </c>
      <c r="AO92" s="193"/>
      <c r="AP92" s="196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4">
        <f>ROUND(AG95,2)</f>
        <v>43221.56</v>
      </c>
      <c r="AH94" s="204"/>
      <c r="AI94" s="204"/>
      <c r="AJ94" s="204"/>
      <c r="AK94" s="204"/>
      <c r="AL94" s="204"/>
      <c r="AM94" s="204"/>
      <c r="AN94" s="205">
        <f>SUM(AG94,AT94)</f>
        <v>51865.869999999995</v>
      </c>
      <c r="AO94" s="205"/>
      <c r="AP94" s="205"/>
      <c r="AQ94" s="63" t="s">
        <v>1</v>
      </c>
      <c r="AR94" s="59"/>
      <c r="AS94" s="64">
        <f>ROUND(AS95,2)</f>
        <v>0</v>
      </c>
      <c r="AT94" s="65">
        <f>ROUND(SUM(AV94:AW94),2)</f>
        <v>8644.31</v>
      </c>
      <c r="AU94" s="66">
        <f>ROUND(AU95,5)</f>
        <v>748.69524000000001</v>
      </c>
      <c r="AV94" s="65">
        <f>ROUND(AZ94*L29,2)</f>
        <v>0</v>
      </c>
      <c r="AW94" s="65">
        <f>ROUND(BA94*L30,2)</f>
        <v>8644.31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43221.56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B95" s="70"/>
      <c r="C95" s="71"/>
      <c r="D95" s="200" t="s">
        <v>75</v>
      </c>
      <c r="E95" s="200"/>
      <c r="F95" s="200"/>
      <c r="G95" s="200"/>
      <c r="H95" s="200"/>
      <c r="I95" s="72"/>
      <c r="J95" s="200" t="s">
        <v>76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9">
        <f>ROUND(SUM(AG96:AG97),2)</f>
        <v>43221.56</v>
      </c>
      <c r="AH95" s="198"/>
      <c r="AI95" s="198"/>
      <c r="AJ95" s="198"/>
      <c r="AK95" s="198"/>
      <c r="AL95" s="198"/>
      <c r="AM95" s="198"/>
      <c r="AN95" s="197">
        <f>SUM(AG95,AT95)</f>
        <v>51865.869999999995</v>
      </c>
      <c r="AO95" s="198"/>
      <c r="AP95" s="198"/>
      <c r="AQ95" s="73" t="s">
        <v>77</v>
      </c>
      <c r="AR95" s="70"/>
      <c r="AS95" s="74">
        <f>ROUND(SUM(AS96:AS97),2)</f>
        <v>0</v>
      </c>
      <c r="AT95" s="75">
        <f>ROUND(SUM(AV95:AW95),2)</f>
        <v>8644.31</v>
      </c>
      <c r="AU95" s="76">
        <f>ROUND(SUM(AU96:AU97),5)</f>
        <v>748.69524000000001</v>
      </c>
      <c r="AV95" s="75">
        <f>ROUND(AZ95*L29,2)</f>
        <v>0</v>
      </c>
      <c r="AW95" s="75">
        <f>ROUND(BA95*L30,2)</f>
        <v>8644.31</v>
      </c>
      <c r="AX95" s="75">
        <f>ROUND(BB95*L29,2)</f>
        <v>0</v>
      </c>
      <c r="AY95" s="75">
        <f>ROUND(BC95*L30,2)</f>
        <v>0</v>
      </c>
      <c r="AZ95" s="75">
        <f>ROUND(SUM(AZ96:AZ97),2)</f>
        <v>0</v>
      </c>
      <c r="BA95" s="75">
        <f>ROUND(SUM(BA96:BA97),2)</f>
        <v>43221.56</v>
      </c>
      <c r="BB95" s="75">
        <f>ROUND(SUM(BB96:BB97),2)</f>
        <v>0</v>
      </c>
      <c r="BC95" s="75">
        <f>ROUND(SUM(BC96:BC97),2)</f>
        <v>0</v>
      </c>
      <c r="BD95" s="77">
        <f>ROUND(SUM(BD96:BD97),2)</f>
        <v>0</v>
      </c>
      <c r="BS95" s="78" t="s">
        <v>70</v>
      </c>
      <c r="BT95" s="78" t="s">
        <v>78</v>
      </c>
      <c r="BU95" s="78" t="s">
        <v>72</v>
      </c>
      <c r="BV95" s="78" t="s">
        <v>73</v>
      </c>
      <c r="BW95" s="78" t="s">
        <v>79</v>
      </c>
      <c r="BX95" s="78" t="s">
        <v>4</v>
      </c>
      <c r="CL95" s="78" t="s">
        <v>1</v>
      </c>
      <c r="CM95" s="78" t="s">
        <v>71</v>
      </c>
    </row>
    <row r="96" spans="1:91" s="3" customFormat="1" ht="16.5" customHeight="1">
      <c r="A96" s="79" t="s">
        <v>80</v>
      </c>
      <c r="B96" s="44"/>
      <c r="C96" s="9"/>
      <c r="D96" s="9"/>
      <c r="E96" s="203" t="s">
        <v>81</v>
      </c>
      <c r="F96" s="203"/>
      <c r="G96" s="203"/>
      <c r="H96" s="203"/>
      <c r="I96" s="203"/>
      <c r="J96" s="9"/>
      <c r="K96" s="203" t="s">
        <v>82</v>
      </c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1">
        <f>'11.1 - Architektonické a ...'!J32</f>
        <v>37977.82</v>
      </c>
      <c r="AH96" s="202"/>
      <c r="AI96" s="202"/>
      <c r="AJ96" s="202"/>
      <c r="AK96" s="202"/>
      <c r="AL96" s="202"/>
      <c r="AM96" s="202"/>
      <c r="AN96" s="201">
        <f>SUM(AG96,AT96)</f>
        <v>45573.38</v>
      </c>
      <c r="AO96" s="202"/>
      <c r="AP96" s="202"/>
      <c r="AQ96" s="80" t="s">
        <v>83</v>
      </c>
      <c r="AR96" s="44"/>
      <c r="AS96" s="81">
        <v>0</v>
      </c>
      <c r="AT96" s="82">
        <f>ROUND(SUM(AV96:AW96),2)</f>
        <v>7595.56</v>
      </c>
      <c r="AU96" s="83">
        <f>'11.1 - Architektonické a ...'!P131</f>
        <v>748.69524042</v>
      </c>
      <c r="AV96" s="82">
        <f>'11.1 - Architektonické a ...'!J35</f>
        <v>0</v>
      </c>
      <c r="AW96" s="82">
        <f>'11.1 - Architektonické a ...'!J36</f>
        <v>7595.56</v>
      </c>
      <c r="AX96" s="82">
        <f>'11.1 - Architektonické a ...'!J37</f>
        <v>0</v>
      </c>
      <c r="AY96" s="82">
        <f>'11.1 - Architektonické a ...'!J38</f>
        <v>0</v>
      </c>
      <c r="AZ96" s="82">
        <f>'11.1 - Architektonické a ...'!F35</f>
        <v>0</v>
      </c>
      <c r="BA96" s="82">
        <f>'11.1 - Architektonické a ...'!F36</f>
        <v>37977.82</v>
      </c>
      <c r="BB96" s="82">
        <f>'11.1 - Architektonické a ...'!F37</f>
        <v>0</v>
      </c>
      <c r="BC96" s="82">
        <f>'11.1 - Architektonické a ...'!F38</f>
        <v>0</v>
      </c>
      <c r="BD96" s="84">
        <f>'11.1 - Architektonické a ...'!F39</f>
        <v>0</v>
      </c>
      <c r="BT96" s="20" t="s">
        <v>84</v>
      </c>
      <c r="BV96" s="20" t="s">
        <v>73</v>
      </c>
      <c r="BW96" s="20" t="s">
        <v>85</v>
      </c>
      <c r="BX96" s="20" t="s">
        <v>79</v>
      </c>
      <c r="CL96" s="20" t="s">
        <v>1</v>
      </c>
    </row>
    <row r="97" spans="1:90" s="3" customFormat="1" ht="16.5" customHeight="1">
      <c r="A97" s="79" t="s">
        <v>80</v>
      </c>
      <c r="B97" s="44"/>
      <c r="C97" s="9"/>
      <c r="D97" s="9"/>
      <c r="E97" s="203" t="s">
        <v>86</v>
      </c>
      <c r="F97" s="203"/>
      <c r="G97" s="203"/>
      <c r="H97" s="203"/>
      <c r="I97" s="203"/>
      <c r="J97" s="9"/>
      <c r="K97" s="203" t="s">
        <v>87</v>
      </c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1">
        <f>'11.2 - Bleskozvod'!J32</f>
        <v>5243.74</v>
      </c>
      <c r="AH97" s="202"/>
      <c r="AI97" s="202"/>
      <c r="AJ97" s="202"/>
      <c r="AK97" s="202"/>
      <c r="AL97" s="202"/>
      <c r="AM97" s="202"/>
      <c r="AN97" s="201">
        <f>SUM(AG97,AT97)</f>
        <v>6292.49</v>
      </c>
      <c r="AO97" s="202"/>
      <c r="AP97" s="202"/>
      <c r="AQ97" s="80" t="s">
        <v>83</v>
      </c>
      <c r="AR97" s="44"/>
      <c r="AS97" s="85">
        <v>0</v>
      </c>
      <c r="AT97" s="86">
        <f>ROUND(SUM(AV97:AW97),2)</f>
        <v>1048.75</v>
      </c>
      <c r="AU97" s="87">
        <f>'11.2 - Bleskozvod'!P124</f>
        <v>0</v>
      </c>
      <c r="AV97" s="86">
        <f>'11.2 - Bleskozvod'!J35</f>
        <v>0</v>
      </c>
      <c r="AW97" s="86">
        <f>'11.2 - Bleskozvod'!J36</f>
        <v>1048.75</v>
      </c>
      <c r="AX97" s="86">
        <f>'11.2 - Bleskozvod'!J37</f>
        <v>0</v>
      </c>
      <c r="AY97" s="86">
        <f>'11.2 - Bleskozvod'!J38</f>
        <v>0</v>
      </c>
      <c r="AZ97" s="86">
        <f>'11.2 - Bleskozvod'!F35</f>
        <v>0</v>
      </c>
      <c r="BA97" s="86">
        <f>'11.2 - Bleskozvod'!F36</f>
        <v>5243.74</v>
      </c>
      <c r="BB97" s="86">
        <f>'11.2 - Bleskozvod'!F37</f>
        <v>0</v>
      </c>
      <c r="BC97" s="86">
        <f>'11.2 - Bleskozvod'!F38</f>
        <v>0</v>
      </c>
      <c r="BD97" s="88">
        <f>'11.2 - Bleskozvod'!F39</f>
        <v>0</v>
      </c>
      <c r="BT97" s="20" t="s">
        <v>84</v>
      </c>
      <c r="BV97" s="20" t="s">
        <v>73</v>
      </c>
      <c r="BW97" s="20" t="s">
        <v>88</v>
      </c>
      <c r="BX97" s="20" t="s">
        <v>79</v>
      </c>
      <c r="CL97" s="20" t="s">
        <v>1</v>
      </c>
    </row>
    <row r="98" spans="1:90" s="1" customFormat="1" ht="30" customHeight="1">
      <c r="B98" s="25"/>
      <c r="AR98" s="25"/>
    </row>
    <row r="99" spans="1:90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5"/>
    </row>
  </sheetData>
  <mergeCells count="48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11.1 - Architektonické a ...'!C2" display="/" xr:uid="{00000000-0004-0000-0000-000000000000}"/>
    <hyperlink ref="A97" location="'11.2 - Bleskozvod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89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VYHLIADKOVÁ VEŽA - VARIANT B</v>
      </c>
      <c r="F7" s="208"/>
      <c r="G7" s="208"/>
      <c r="H7" s="208"/>
      <c r="L7" s="16"/>
    </row>
    <row r="8" spans="2:46" ht="12" customHeight="1">
      <c r="B8" s="16"/>
      <c r="D8" s="22" t="s">
        <v>90</v>
      </c>
      <c r="L8" s="16"/>
    </row>
    <row r="9" spans="2:46" s="1" customFormat="1" ht="16.5" customHeight="1">
      <c r="B9" s="25"/>
      <c r="E9" s="207" t="s">
        <v>91</v>
      </c>
      <c r="F9" s="209"/>
      <c r="G9" s="209"/>
      <c r="H9" s="209"/>
      <c r="L9" s="25"/>
    </row>
    <row r="10" spans="2:46" s="1" customFormat="1" ht="12" customHeight="1">
      <c r="B10" s="25"/>
      <c r="D10" s="22" t="s">
        <v>92</v>
      </c>
      <c r="L10" s="25"/>
    </row>
    <row r="11" spans="2:46" s="1" customFormat="1" ht="16.5" customHeight="1">
      <c r="B11" s="25"/>
      <c r="E11" s="183" t="s">
        <v>93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66" t="str">
        <f>'Rekapitulácia stavby'!E14</f>
        <v xml:space="preserve"> </v>
      </c>
      <c r="F20" s="166"/>
      <c r="G20" s="166"/>
      <c r="H20" s="166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69" t="s">
        <v>1</v>
      </c>
      <c r="F29" s="169"/>
      <c r="G29" s="169"/>
      <c r="H29" s="169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ROUND(J131, 2)</f>
        <v>37977.82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ROUND((SUM(BE131:BE208)),  2)</f>
        <v>0</v>
      </c>
      <c r="G35" s="93"/>
      <c r="H35" s="93"/>
      <c r="I35" s="94">
        <v>0.2</v>
      </c>
      <c r="J35" s="92">
        <f>ROUND(((SUM(BE131:BE208))*I35),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ROUND((SUM(BF131:BF208)),  2)</f>
        <v>37977.82</v>
      </c>
      <c r="I36" s="95">
        <v>0.2</v>
      </c>
      <c r="J36" s="82">
        <f>ROUND(((SUM(BF131:BF208))*I36),  2)</f>
        <v>7595.56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ROUND((SUM(BG131:BG208)),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ROUND((SUM(BH131:BH208)),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ROUND((SUM(BI131:BI208)),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45573.38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94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VYHLIADKOVÁ VEŽA - VARIANT B</v>
      </c>
      <c r="F85" s="208"/>
      <c r="G85" s="208"/>
      <c r="H85" s="208"/>
      <c r="L85" s="25"/>
    </row>
    <row r="86" spans="2:12" ht="12" customHeight="1">
      <c r="B86" s="16"/>
      <c r="C86" s="22" t="s">
        <v>90</v>
      </c>
      <c r="L86" s="16"/>
    </row>
    <row r="87" spans="2:12" s="1" customFormat="1" ht="16.5" customHeight="1">
      <c r="B87" s="25"/>
      <c r="E87" s="207" t="s">
        <v>91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92</v>
      </c>
      <c r="L88" s="25"/>
    </row>
    <row r="89" spans="2:12" s="1" customFormat="1" ht="16.5" customHeight="1">
      <c r="B89" s="25"/>
      <c r="E89" s="183" t="str">
        <f>E11</f>
        <v>11.1 - Architektonické a stavebné riešenie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95</v>
      </c>
      <c r="D96" s="96"/>
      <c r="E96" s="96"/>
      <c r="F96" s="96"/>
      <c r="G96" s="96"/>
      <c r="H96" s="96"/>
      <c r="I96" s="96"/>
      <c r="J96" s="105" t="s">
        <v>96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97</v>
      </c>
      <c r="J98" s="62">
        <f>J131</f>
        <v>37977.820000000007</v>
      </c>
      <c r="L98" s="25"/>
      <c r="AU98" s="13" t="s">
        <v>98</v>
      </c>
    </row>
    <row r="99" spans="2:47" s="8" customFormat="1" ht="24.95" customHeight="1">
      <c r="B99" s="107"/>
      <c r="D99" s="108" t="s">
        <v>99</v>
      </c>
      <c r="E99" s="109"/>
      <c r="F99" s="109"/>
      <c r="G99" s="109"/>
      <c r="H99" s="109"/>
      <c r="I99" s="109"/>
      <c r="J99" s="110">
        <f>J132</f>
        <v>4558.05</v>
      </c>
      <c r="L99" s="107"/>
    </row>
    <row r="100" spans="2:47" s="9" customFormat="1" ht="19.899999999999999" customHeight="1">
      <c r="B100" s="111"/>
      <c r="D100" s="112" t="s">
        <v>100</v>
      </c>
      <c r="E100" s="113"/>
      <c r="F100" s="113"/>
      <c r="G100" s="113"/>
      <c r="H100" s="113"/>
      <c r="I100" s="113"/>
      <c r="J100" s="114">
        <f>J133</f>
        <v>752.41</v>
      </c>
      <c r="L100" s="111"/>
    </row>
    <row r="101" spans="2:47" s="9" customFormat="1" ht="19.899999999999999" customHeight="1">
      <c r="B101" s="111"/>
      <c r="D101" s="112" t="s">
        <v>101</v>
      </c>
      <c r="E101" s="113"/>
      <c r="F101" s="113"/>
      <c r="G101" s="113"/>
      <c r="H101" s="113"/>
      <c r="I101" s="113"/>
      <c r="J101" s="114">
        <f>J142</f>
        <v>756.28</v>
      </c>
      <c r="L101" s="111"/>
    </row>
    <row r="102" spans="2:47" s="9" customFormat="1" ht="19.899999999999999" customHeight="1">
      <c r="B102" s="111"/>
      <c r="D102" s="112" t="s">
        <v>102</v>
      </c>
      <c r="E102" s="113"/>
      <c r="F102" s="113"/>
      <c r="G102" s="113"/>
      <c r="H102" s="113"/>
      <c r="I102" s="113"/>
      <c r="J102" s="114">
        <f>J148</f>
        <v>581.09</v>
      </c>
      <c r="L102" s="111"/>
    </row>
    <row r="103" spans="2:47" s="9" customFormat="1" ht="19.899999999999999" customHeight="1">
      <c r="B103" s="111"/>
      <c r="D103" s="112" t="s">
        <v>103</v>
      </c>
      <c r="E103" s="113"/>
      <c r="F103" s="113"/>
      <c r="G103" s="113"/>
      <c r="H103" s="113"/>
      <c r="I103" s="113"/>
      <c r="J103" s="114">
        <f>J155</f>
        <v>2193.4799999999996</v>
      </c>
      <c r="L103" s="111"/>
    </row>
    <row r="104" spans="2:47" s="9" customFormat="1" ht="19.899999999999999" customHeight="1">
      <c r="B104" s="111"/>
      <c r="D104" s="112" t="s">
        <v>104</v>
      </c>
      <c r="E104" s="113"/>
      <c r="F104" s="113"/>
      <c r="G104" s="113"/>
      <c r="H104" s="113"/>
      <c r="I104" s="113"/>
      <c r="J104" s="114">
        <f>J167</f>
        <v>274.79000000000002</v>
      </c>
      <c r="L104" s="111"/>
    </row>
    <row r="105" spans="2:47" s="8" customFormat="1" ht="24.95" customHeight="1">
      <c r="B105" s="107"/>
      <c r="D105" s="108" t="s">
        <v>105</v>
      </c>
      <c r="E105" s="109"/>
      <c r="F105" s="109"/>
      <c r="G105" s="109"/>
      <c r="H105" s="109"/>
      <c r="I105" s="109"/>
      <c r="J105" s="110">
        <f>J169</f>
        <v>33419.770000000004</v>
      </c>
      <c r="L105" s="107"/>
    </row>
    <row r="106" spans="2:47" s="9" customFormat="1" ht="19.899999999999999" customHeight="1">
      <c r="B106" s="111"/>
      <c r="D106" s="112" t="s">
        <v>106</v>
      </c>
      <c r="E106" s="113"/>
      <c r="F106" s="113"/>
      <c r="G106" s="113"/>
      <c r="H106" s="113"/>
      <c r="I106" s="113"/>
      <c r="J106" s="114">
        <f>J170</f>
        <v>8930.8700000000008</v>
      </c>
      <c r="L106" s="111"/>
    </row>
    <row r="107" spans="2:47" s="9" customFormat="1" ht="19.899999999999999" customHeight="1">
      <c r="B107" s="111"/>
      <c r="D107" s="112" t="s">
        <v>107</v>
      </c>
      <c r="E107" s="113"/>
      <c r="F107" s="113"/>
      <c r="G107" s="113"/>
      <c r="H107" s="113"/>
      <c r="I107" s="113"/>
      <c r="J107" s="114">
        <f>J185</f>
        <v>315.94</v>
      </c>
      <c r="L107" s="111"/>
    </row>
    <row r="108" spans="2:47" s="9" customFormat="1" ht="19.899999999999999" customHeight="1">
      <c r="B108" s="111"/>
      <c r="D108" s="112" t="s">
        <v>108</v>
      </c>
      <c r="E108" s="113"/>
      <c r="F108" s="113"/>
      <c r="G108" s="113"/>
      <c r="H108" s="113"/>
      <c r="I108" s="113"/>
      <c r="J108" s="114">
        <f>J189</f>
        <v>20138.38</v>
      </c>
      <c r="L108" s="111"/>
    </row>
    <row r="109" spans="2:47" s="9" customFormat="1" ht="19.899999999999999" customHeight="1">
      <c r="B109" s="111"/>
      <c r="D109" s="112" t="s">
        <v>109</v>
      </c>
      <c r="E109" s="113"/>
      <c r="F109" s="113"/>
      <c r="G109" s="113"/>
      <c r="H109" s="113"/>
      <c r="I109" s="113"/>
      <c r="J109" s="114">
        <f>J203</f>
        <v>4034.58</v>
      </c>
      <c r="L109" s="111"/>
    </row>
    <row r="110" spans="2:47" s="1" customFormat="1" ht="21.75" customHeight="1">
      <c r="B110" s="25"/>
      <c r="L110" s="25"/>
    </row>
    <row r="111" spans="2:47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5" spans="2:12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5"/>
    </row>
    <row r="116" spans="2:12" s="1" customFormat="1" ht="24.95" customHeight="1">
      <c r="B116" s="25"/>
      <c r="C116" s="17" t="s">
        <v>110</v>
      </c>
      <c r="L116" s="25"/>
    </row>
    <row r="117" spans="2:12" s="1" customFormat="1" ht="6.95" customHeight="1">
      <c r="B117" s="25"/>
      <c r="L117" s="25"/>
    </row>
    <row r="118" spans="2:12" s="1" customFormat="1" ht="12" customHeight="1">
      <c r="B118" s="25"/>
      <c r="C118" s="22" t="s">
        <v>13</v>
      </c>
      <c r="L118" s="25"/>
    </row>
    <row r="119" spans="2:12" s="1" customFormat="1" ht="26.25" customHeight="1">
      <c r="B119" s="25"/>
      <c r="E119" s="207" t="str">
        <f>E7</f>
        <v>PRVKY DROBNEJ ARCHITEKTÚRY A OSTATNEJ VÝBAVY PRE DOPRAVNÚ A CYKLO INFRAŠTRUKTÚRU VYHLIADKOVÁ VEŽA - VARIANT B</v>
      </c>
      <c r="F119" s="208"/>
      <c r="G119" s="208"/>
      <c r="H119" s="208"/>
      <c r="L119" s="25"/>
    </row>
    <row r="120" spans="2:12" ht="12" customHeight="1">
      <c r="B120" s="16"/>
      <c r="C120" s="22" t="s">
        <v>90</v>
      </c>
      <c r="L120" s="16"/>
    </row>
    <row r="121" spans="2:12" s="1" customFormat="1" ht="16.5" customHeight="1">
      <c r="B121" s="25"/>
      <c r="E121" s="207" t="s">
        <v>91</v>
      </c>
      <c r="F121" s="209"/>
      <c r="G121" s="209"/>
      <c r="H121" s="209"/>
      <c r="L121" s="25"/>
    </row>
    <row r="122" spans="2:12" s="1" customFormat="1" ht="12" customHeight="1">
      <c r="B122" s="25"/>
      <c r="C122" s="22" t="s">
        <v>92</v>
      </c>
      <c r="L122" s="25"/>
    </row>
    <row r="123" spans="2:12" s="1" customFormat="1" ht="16.5" customHeight="1">
      <c r="B123" s="25"/>
      <c r="E123" s="183" t="str">
        <f>E11</f>
        <v>11.1 - Architektonické a stavebné riešenie</v>
      </c>
      <c r="F123" s="209"/>
      <c r="G123" s="209"/>
      <c r="H123" s="209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16</v>
      </c>
      <c r="F125" s="20" t="str">
        <f>F14</f>
        <v xml:space="preserve"> </v>
      </c>
      <c r="I125" s="22" t="s">
        <v>18</v>
      </c>
      <c r="J125" s="48" t="str">
        <f>IF(J14="","",J14)</f>
        <v>9. 11. 2024</v>
      </c>
      <c r="L125" s="25"/>
    </row>
    <row r="126" spans="2:12" s="1" customFormat="1" ht="6.95" customHeight="1">
      <c r="B126" s="25"/>
      <c r="L126" s="25"/>
    </row>
    <row r="127" spans="2:12" s="1" customFormat="1" ht="54.4" customHeight="1">
      <c r="B127" s="25"/>
      <c r="C127" s="22" t="s">
        <v>20</v>
      </c>
      <c r="F127" s="20" t="str">
        <f>E17</f>
        <v>SÚC PSK, Jesenná 14, 080 05 Prešov</v>
      </c>
      <c r="I127" s="22" t="s">
        <v>25</v>
      </c>
      <c r="J127" s="23" t="str">
        <f>E23</f>
        <v>ŠTOFIRA ARCHITEKTI, s.r.o., Strojárska 2206, Snina</v>
      </c>
      <c r="L127" s="25"/>
    </row>
    <row r="128" spans="2:12" s="1" customFormat="1" ht="15.2" customHeight="1">
      <c r="B128" s="25"/>
      <c r="C128" s="22" t="s">
        <v>24</v>
      </c>
      <c r="F128" s="20" t="str">
        <f>IF(E20="","",E20)</f>
        <v xml:space="preserve"> </v>
      </c>
      <c r="I128" s="22" t="s">
        <v>28</v>
      </c>
      <c r="J128" s="23" t="str">
        <f>E26</f>
        <v>Martin Kofira - KM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15"/>
      <c r="C130" s="116" t="s">
        <v>111</v>
      </c>
      <c r="D130" s="117" t="s">
        <v>56</v>
      </c>
      <c r="E130" s="117" t="s">
        <v>52</v>
      </c>
      <c r="F130" s="117" t="s">
        <v>53</v>
      </c>
      <c r="G130" s="117" t="s">
        <v>112</v>
      </c>
      <c r="H130" s="117" t="s">
        <v>113</v>
      </c>
      <c r="I130" s="117" t="s">
        <v>114</v>
      </c>
      <c r="J130" s="118" t="s">
        <v>96</v>
      </c>
      <c r="K130" s="119" t="s">
        <v>115</v>
      </c>
      <c r="L130" s="115"/>
      <c r="M130" s="55" t="s">
        <v>1</v>
      </c>
      <c r="N130" s="56" t="s">
        <v>35</v>
      </c>
      <c r="O130" s="56" t="s">
        <v>116</v>
      </c>
      <c r="P130" s="56" t="s">
        <v>117</v>
      </c>
      <c r="Q130" s="56" t="s">
        <v>118</v>
      </c>
      <c r="R130" s="56" t="s">
        <v>119</v>
      </c>
      <c r="S130" s="56" t="s">
        <v>120</v>
      </c>
      <c r="T130" s="57" t="s">
        <v>121</v>
      </c>
    </row>
    <row r="131" spans="2:65" s="1" customFormat="1" ht="22.9" customHeight="1">
      <c r="B131" s="25"/>
      <c r="C131" s="60" t="s">
        <v>97</v>
      </c>
      <c r="J131" s="120">
        <f>BK131</f>
        <v>37977.820000000007</v>
      </c>
      <c r="L131" s="25"/>
      <c r="M131" s="58"/>
      <c r="N131" s="49"/>
      <c r="O131" s="49"/>
      <c r="P131" s="121">
        <f>P132+P169</f>
        <v>748.69524042</v>
      </c>
      <c r="Q131" s="49"/>
      <c r="R131" s="121">
        <f>R132+R169</f>
        <v>32.637622674639999</v>
      </c>
      <c r="S131" s="49"/>
      <c r="T131" s="122">
        <f>T132+T169</f>
        <v>0</v>
      </c>
      <c r="AT131" s="13" t="s">
        <v>70</v>
      </c>
      <c r="AU131" s="13" t="s">
        <v>98</v>
      </c>
      <c r="BK131" s="123">
        <f>BK132+BK169</f>
        <v>37977.820000000007</v>
      </c>
    </row>
    <row r="132" spans="2:65" s="11" customFormat="1" ht="25.9" customHeight="1">
      <c r="B132" s="124"/>
      <c r="D132" s="125" t="s">
        <v>70</v>
      </c>
      <c r="E132" s="126" t="s">
        <v>122</v>
      </c>
      <c r="F132" s="126" t="s">
        <v>123</v>
      </c>
      <c r="J132" s="127">
        <f>BK132</f>
        <v>4558.05</v>
      </c>
      <c r="L132" s="124"/>
      <c r="M132" s="128"/>
      <c r="P132" s="129">
        <f>P133+P142+P148+P155+P167</f>
        <v>106.98128692</v>
      </c>
      <c r="R132" s="129">
        <f>R133+R142+R148+R155+R167</f>
        <v>26.071308162599998</v>
      </c>
      <c r="T132" s="130">
        <f>T133+T142+T148+T155+T167</f>
        <v>0</v>
      </c>
      <c r="AR132" s="125" t="s">
        <v>78</v>
      </c>
      <c r="AT132" s="131" t="s">
        <v>70</v>
      </c>
      <c r="AU132" s="131" t="s">
        <v>71</v>
      </c>
      <c r="AY132" s="125" t="s">
        <v>124</v>
      </c>
      <c r="BK132" s="132">
        <f>BK133+BK142+BK148+BK155+BK167</f>
        <v>4558.05</v>
      </c>
    </row>
    <row r="133" spans="2:65" s="11" customFormat="1" ht="22.9" customHeight="1">
      <c r="B133" s="124"/>
      <c r="D133" s="125" t="s">
        <v>70</v>
      </c>
      <c r="E133" s="133" t="s">
        <v>78</v>
      </c>
      <c r="F133" s="133" t="s">
        <v>125</v>
      </c>
      <c r="J133" s="134">
        <f>BK133</f>
        <v>752.41</v>
      </c>
      <c r="L133" s="124"/>
      <c r="M133" s="128"/>
      <c r="P133" s="129">
        <f>SUM(P134:P141)</f>
        <v>23.759766999999997</v>
      </c>
      <c r="R133" s="129">
        <f>SUM(R134:R141)</f>
        <v>0</v>
      </c>
      <c r="T133" s="130">
        <f>SUM(T134:T141)</f>
        <v>0</v>
      </c>
      <c r="AR133" s="125" t="s">
        <v>78</v>
      </c>
      <c r="AT133" s="131" t="s">
        <v>70</v>
      </c>
      <c r="AU133" s="131" t="s">
        <v>78</v>
      </c>
      <c r="AY133" s="125" t="s">
        <v>124</v>
      </c>
      <c r="BK133" s="132">
        <f>SUM(BK134:BK141)</f>
        <v>752.41</v>
      </c>
    </row>
    <row r="134" spans="2:65" s="1" customFormat="1" ht="33" customHeight="1">
      <c r="B134" s="135"/>
      <c r="C134" s="136" t="s">
        <v>78</v>
      </c>
      <c r="D134" s="136" t="s">
        <v>126</v>
      </c>
      <c r="E134" s="137" t="s">
        <v>127</v>
      </c>
      <c r="F134" s="138" t="s">
        <v>128</v>
      </c>
      <c r="G134" s="139" t="s">
        <v>129</v>
      </c>
      <c r="H134" s="140">
        <v>3.61</v>
      </c>
      <c r="I134" s="141">
        <v>2.33</v>
      </c>
      <c r="J134" s="141">
        <f t="shared" ref="J134:J141" si="0">ROUND(I134*H134,2)</f>
        <v>8.41</v>
      </c>
      <c r="K134" s="142"/>
      <c r="L134" s="25"/>
      <c r="M134" s="143" t="s">
        <v>1</v>
      </c>
      <c r="N134" s="144" t="s">
        <v>37</v>
      </c>
      <c r="O134" s="145">
        <v>7.0000000000000007E-2</v>
      </c>
      <c r="P134" s="145">
        <f t="shared" ref="P134:P141" si="1">O134*H134</f>
        <v>0.25270000000000004</v>
      </c>
      <c r="Q134" s="145">
        <v>0</v>
      </c>
      <c r="R134" s="145">
        <f t="shared" ref="R134:R141" si="2">Q134*H134</f>
        <v>0</v>
      </c>
      <c r="S134" s="145">
        <v>0</v>
      </c>
      <c r="T134" s="146">
        <f t="shared" ref="T134:T141" si="3">S134*H134</f>
        <v>0</v>
      </c>
      <c r="AR134" s="147" t="s">
        <v>130</v>
      </c>
      <c r="AT134" s="147" t="s">
        <v>126</v>
      </c>
      <c r="AU134" s="147" t="s">
        <v>84</v>
      </c>
      <c r="AY134" s="13" t="s">
        <v>124</v>
      </c>
      <c r="BE134" s="148">
        <f t="shared" ref="BE134:BE141" si="4">IF(N134="základná",J134,0)</f>
        <v>0</v>
      </c>
      <c r="BF134" s="148">
        <f t="shared" ref="BF134:BF141" si="5">IF(N134="znížená",J134,0)</f>
        <v>8.41</v>
      </c>
      <c r="BG134" s="148">
        <f t="shared" ref="BG134:BG141" si="6">IF(N134="zákl. prenesená",J134,0)</f>
        <v>0</v>
      </c>
      <c r="BH134" s="148">
        <f t="shared" ref="BH134:BH141" si="7">IF(N134="zníž. prenesená",J134,0)</f>
        <v>0</v>
      </c>
      <c r="BI134" s="148">
        <f t="shared" ref="BI134:BI141" si="8">IF(N134="nulová",J134,0)</f>
        <v>0</v>
      </c>
      <c r="BJ134" s="13" t="s">
        <v>84</v>
      </c>
      <c r="BK134" s="148">
        <f t="shared" ref="BK134:BK141" si="9">ROUND(I134*H134,2)</f>
        <v>8.41</v>
      </c>
      <c r="BL134" s="13" t="s">
        <v>130</v>
      </c>
      <c r="BM134" s="147" t="s">
        <v>131</v>
      </c>
    </row>
    <row r="135" spans="2:65" s="1" customFormat="1" ht="21.75" customHeight="1">
      <c r="B135" s="135"/>
      <c r="C135" s="136" t="s">
        <v>84</v>
      </c>
      <c r="D135" s="136" t="s">
        <v>126</v>
      </c>
      <c r="E135" s="137" t="s">
        <v>132</v>
      </c>
      <c r="F135" s="138" t="s">
        <v>133</v>
      </c>
      <c r="G135" s="139" t="s">
        <v>129</v>
      </c>
      <c r="H135" s="140">
        <v>4.5359999999999996</v>
      </c>
      <c r="I135" s="141">
        <v>76.959999999999994</v>
      </c>
      <c r="J135" s="141">
        <f t="shared" si="0"/>
        <v>349.09</v>
      </c>
      <c r="K135" s="142"/>
      <c r="L135" s="25"/>
      <c r="M135" s="143" t="s">
        <v>1</v>
      </c>
      <c r="N135" s="144" t="s">
        <v>37</v>
      </c>
      <c r="O135" s="145">
        <v>3.85</v>
      </c>
      <c r="P135" s="145">
        <f t="shared" si="1"/>
        <v>17.4636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130</v>
      </c>
      <c r="AT135" s="147" t="s">
        <v>126</v>
      </c>
      <c r="AU135" s="147" t="s">
        <v>84</v>
      </c>
      <c r="AY135" s="13" t="s">
        <v>124</v>
      </c>
      <c r="BE135" s="148">
        <f t="shared" si="4"/>
        <v>0</v>
      </c>
      <c r="BF135" s="148">
        <f t="shared" si="5"/>
        <v>349.09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349.09</v>
      </c>
      <c r="BL135" s="13" t="s">
        <v>130</v>
      </c>
      <c r="BM135" s="147" t="s">
        <v>134</v>
      </c>
    </row>
    <row r="136" spans="2:65" s="1" customFormat="1" ht="24.2" customHeight="1">
      <c r="B136" s="135"/>
      <c r="C136" s="136" t="s">
        <v>135</v>
      </c>
      <c r="D136" s="136" t="s">
        <v>126</v>
      </c>
      <c r="E136" s="137" t="s">
        <v>136</v>
      </c>
      <c r="F136" s="138" t="s">
        <v>137</v>
      </c>
      <c r="G136" s="139" t="s">
        <v>129</v>
      </c>
      <c r="H136" s="140">
        <v>1.361</v>
      </c>
      <c r="I136" s="141">
        <v>15.4</v>
      </c>
      <c r="J136" s="141">
        <f t="shared" si="0"/>
        <v>20.96</v>
      </c>
      <c r="K136" s="142"/>
      <c r="L136" s="25"/>
      <c r="M136" s="143" t="s">
        <v>1</v>
      </c>
      <c r="N136" s="144" t="s">
        <v>37</v>
      </c>
      <c r="O136" s="145">
        <v>0.77100000000000002</v>
      </c>
      <c r="P136" s="145">
        <f t="shared" si="1"/>
        <v>1.049331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130</v>
      </c>
      <c r="AT136" s="147" t="s">
        <v>126</v>
      </c>
      <c r="AU136" s="147" t="s">
        <v>84</v>
      </c>
      <c r="AY136" s="13" t="s">
        <v>124</v>
      </c>
      <c r="BE136" s="148">
        <f t="shared" si="4"/>
        <v>0</v>
      </c>
      <c r="BF136" s="148">
        <f t="shared" si="5"/>
        <v>20.96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84</v>
      </c>
      <c r="BK136" s="148">
        <f t="shared" si="9"/>
        <v>20.96</v>
      </c>
      <c r="BL136" s="13" t="s">
        <v>130</v>
      </c>
      <c r="BM136" s="147" t="s">
        <v>138</v>
      </c>
    </row>
    <row r="137" spans="2:65" s="1" customFormat="1" ht="33" customHeight="1">
      <c r="B137" s="135"/>
      <c r="C137" s="136" t="s">
        <v>130</v>
      </c>
      <c r="D137" s="136" t="s">
        <v>126</v>
      </c>
      <c r="E137" s="137" t="s">
        <v>139</v>
      </c>
      <c r="F137" s="138" t="s">
        <v>140</v>
      </c>
      <c r="G137" s="139" t="s">
        <v>129</v>
      </c>
      <c r="H137" s="140">
        <v>4.5359999999999996</v>
      </c>
      <c r="I137" s="141">
        <v>5.04</v>
      </c>
      <c r="J137" s="141">
        <f t="shared" si="0"/>
        <v>22.86</v>
      </c>
      <c r="K137" s="142"/>
      <c r="L137" s="25"/>
      <c r="M137" s="143" t="s">
        <v>1</v>
      </c>
      <c r="N137" s="144" t="s">
        <v>37</v>
      </c>
      <c r="O137" s="145">
        <v>7.0999999999999994E-2</v>
      </c>
      <c r="P137" s="145">
        <f t="shared" si="1"/>
        <v>0.32205599999999995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130</v>
      </c>
      <c r="AT137" s="147" t="s">
        <v>126</v>
      </c>
      <c r="AU137" s="147" t="s">
        <v>84</v>
      </c>
      <c r="AY137" s="13" t="s">
        <v>124</v>
      </c>
      <c r="BE137" s="148">
        <f t="shared" si="4"/>
        <v>0</v>
      </c>
      <c r="BF137" s="148">
        <f t="shared" si="5"/>
        <v>22.86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84</v>
      </c>
      <c r="BK137" s="148">
        <f t="shared" si="9"/>
        <v>22.86</v>
      </c>
      <c r="BL137" s="13" t="s">
        <v>130</v>
      </c>
      <c r="BM137" s="147" t="s">
        <v>141</v>
      </c>
    </row>
    <row r="138" spans="2:65" s="1" customFormat="1" ht="37.9" customHeight="1">
      <c r="B138" s="135"/>
      <c r="C138" s="136" t="s">
        <v>142</v>
      </c>
      <c r="D138" s="136" t="s">
        <v>126</v>
      </c>
      <c r="E138" s="137" t="s">
        <v>143</v>
      </c>
      <c r="F138" s="138" t="s">
        <v>144</v>
      </c>
      <c r="G138" s="139" t="s">
        <v>129</v>
      </c>
      <c r="H138" s="140">
        <v>122.47199999999999</v>
      </c>
      <c r="I138" s="141">
        <v>0.51</v>
      </c>
      <c r="J138" s="141">
        <f t="shared" si="0"/>
        <v>62.46</v>
      </c>
      <c r="K138" s="142"/>
      <c r="L138" s="25"/>
      <c r="M138" s="143" t="s">
        <v>1</v>
      </c>
      <c r="N138" s="144" t="s">
        <v>37</v>
      </c>
      <c r="O138" s="145">
        <v>7.0000000000000001E-3</v>
      </c>
      <c r="P138" s="145">
        <f t="shared" si="1"/>
        <v>0.85730399999999995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AR138" s="147" t="s">
        <v>130</v>
      </c>
      <c r="AT138" s="147" t="s">
        <v>126</v>
      </c>
      <c r="AU138" s="147" t="s">
        <v>84</v>
      </c>
      <c r="AY138" s="13" t="s">
        <v>124</v>
      </c>
      <c r="BE138" s="148">
        <f t="shared" si="4"/>
        <v>0</v>
      </c>
      <c r="BF138" s="148">
        <f t="shared" si="5"/>
        <v>62.46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84</v>
      </c>
      <c r="BK138" s="148">
        <f t="shared" si="9"/>
        <v>62.46</v>
      </c>
      <c r="BL138" s="13" t="s">
        <v>130</v>
      </c>
      <c r="BM138" s="147" t="s">
        <v>145</v>
      </c>
    </row>
    <row r="139" spans="2:65" s="1" customFormat="1" ht="16.5" customHeight="1">
      <c r="B139" s="135"/>
      <c r="C139" s="136" t="s">
        <v>146</v>
      </c>
      <c r="D139" s="136" t="s">
        <v>126</v>
      </c>
      <c r="E139" s="137" t="s">
        <v>147</v>
      </c>
      <c r="F139" s="138" t="s">
        <v>148</v>
      </c>
      <c r="G139" s="139" t="s">
        <v>129</v>
      </c>
      <c r="H139" s="140">
        <v>4.5359999999999996</v>
      </c>
      <c r="I139" s="141">
        <v>12.66</v>
      </c>
      <c r="J139" s="141">
        <f t="shared" si="0"/>
        <v>57.43</v>
      </c>
      <c r="K139" s="142"/>
      <c r="L139" s="25"/>
      <c r="M139" s="143" t="s">
        <v>1</v>
      </c>
      <c r="N139" s="144" t="s">
        <v>37</v>
      </c>
      <c r="O139" s="145">
        <v>0.83199999999999996</v>
      </c>
      <c r="P139" s="145">
        <f t="shared" si="1"/>
        <v>3.7739519999999995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R139" s="147" t="s">
        <v>130</v>
      </c>
      <c r="AT139" s="147" t="s">
        <v>126</v>
      </c>
      <c r="AU139" s="147" t="s">
        <v>84</v>
      </c>
      <c r="AY139" s="13" t="s">
        <v>124</v>
      </c>
      <c r="BE139" s="148">
        <f t="shared" si="4"/>
        <v>0</v>
      </c>
      <c r="BF139" s="148">
        <f t="shared" si="5"/>
        <v>57.43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84</v>
      </c>
      <c r="BK139" s="148">
        <f t="shared" si="9"/>
        <v>57.43</v>
      </c>
      <c r="BL139" s="13" t="s">
        <v>130</v>
      </c>
      <c r="BM139" s="147" t="s">
        <v>149</v>
      </c>
    </row>
    <row r="140" spans="2:65" s="1" customFormat="1" ht="16.5" customHeight="1">
      <c r="B140" s="135"/>
      <c r="C140" s="136" t="s">
        <v>150</v>
      </c>
      <c r="D140" s="136" t="s">
        <v>126</v>
      </c>
      <c r="E140" s="137" t="s">
        <v>151</v>
      </c>
      <c r="F140" s="138" t="s">
        <v>152</v>
      </c>
      <c r="G140" s="139" t="s">
        <v>129</v>
      </c>
      <c r="H140" s="140">
        <v>4.5359999999999996</v>
      </c>
      <c r="I140" s="141">
        <v>0.87</v>
      </c>
      <c r="J140" s="141">
        <f t="shared" si="0"/>
        <v>3.95</v>
      </c>
      <c r="K140" s="142"/>
      <c r="L140" s="25"/>
      <c r="M140" s="143" t="s">
        <v>1</v>
      </c>
      <c r="N140" s="144" t="s">
        <v>37</v>
      </c>
      <c r="O140" s="145">
        <v>8.9999999999999993E-3</v>
      </c>
      <c r="P140" s="145">
        <f t="shared" si="1"/>
        <v>4.0823999999999992E-2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AR140" s="147" t="s">
        <v>130</v>
      </c>
      <c r="AT140" s="147" t="s">
        <v>126</v>
      </c>
      <c r="AU140" s="147" t="s">
        <v>84</v>
      </c>
      <c r="AY140" s="13" t="s">
        <v>124</v>
      </c>
      <c r="BE140" s="148">
        <f t="shared" si="4"/>
        <v>0</v>
      </c>
      <c r="BF140" s="148">
        <f t="shared" si="5"/>
        <v>3.95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84</v>
      </c>
      <c r="BK140" s="148">
        <f t="shared" si="9"/>
        <v>3.95</v>
      </c>
      <c r="BL140" s="13" t="s">
        <v>130</v>
      </c>
      <c r="BM140" s="147" t="s">
        <v>153</v>
      </c>
    </row>
    <row r="141" spans="2:65" s="1" customFormat="1" ht="24.2" customHeight="1">
      <c r="B141" s="135"/>
      <c r="C141" s="136" t="s">
        <v>154</v>
      </c>
      <c r="D141" s="136" t="s">
        <v>126</v>
      </c>
      <c r="E141" s="137" t="s">
        <v>155</v>
      </c>
      <c r="F141" s="138" t="s">
        <v>156</v>
      </c>
      <c r="G141" s="139" t="s">
        <v>157</v>
      </c>
      <c r="H141" s="140">
        <v>7.5750000000000002</v>
      </c>
      <c r="I141" s="141">
        <v>30</v>
      </c>
      <c r="J141" s="141">
        <f t="shared" si="0"/>
        <v>227.25</v>
      </c>
      <c r="K141" s="142"/>
      <c r="L141" s="25"/>
      <c r="M141" s="143" t="s">
        <v>1</v>
      </c>
      <c r="N141" s="144" t="s">
        <v>37</v>
      </c>
      <c r="O141" s="145">
        <v>0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AR141" s="147" t="s">
        <v>130</v>
      </c>
      <c r="AT141" s="147" t="s">
        <v>126</v>
      </c>
      <c r="AU141" s="147" t="s">
        <v>84</v>
      </c>
      <c r="AY141" s="13" t="s">
        <v>124</v>
      </c>
      <c r="BE141" s="148">
        <f t="shared" si="4"/>
        <v>0</v>
      </c>
      <c r="BF141" s="148">
        <f t="shared" si="5"/>
        <v>227.25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84</v>
      </c>
      <c r="BK141" s="148">
        <f t="shared" si="9"/>
        <v>227.25</v>
      </c>
      <c r="BL141" s="13" t="s">
        <v>130</v>
      </c>
      <c r="BM141" s="147" t="s">
        <v>158</v>
      </c>
    </row>
    <row r="142" spans="2:65" s="11" customFormat="1" ht="22.9" customHeight="1">
      <c r="B142" s="124"/>
      <c r="D142" s="125" t="s">
        <v>70</v>
      </c>
      <c r="E142" s="133" t="s">
        <v>84</v>
      </c>
      <c r="F142" s="133" t="s">
        <v>159</v>
      </c>
      <c r="J142" s="134">
        <f>BK142</f>
        <v>756.28</v>
      </c>
      <c r="L142" s="124"/>
      <c r="M142" s="128"/>
      <c r="P142" s="129">
        <f>SUM(P143:P147)</f>
        <v>5.980124</v>
      </c>
      <c r="R142" s="129">
        <f>SUM(R143:R147)</f>
        <v>13.82325648</v>
      </c>
      <c r="T142" s="130">
        <f>SUM(T143:T147)</f>
        <v>0</v>
      </c>
      <c r="AR142" s="125" t="s">
        <v>78</v>
      </c>
      <c r="AT142" s="131" t="s">
        <v>70</v>
      </c>
      <c r="AU142" s="131" t="s">
        <v>78</v>
      </c>
      <c r="AY142" s="125" t="s">
        <v>124</v>
      </c>
      <c r="BK142" s="132">
        <f>SUM(BK143:BK147)</f>
        <v>756.28</v>
      </c>
    </row>
    <row r="143" spans="2:65" s="1" customFormat="1" ht="33" customHeight="1">
      <c r="B143" s="135"/>
      <c r="C143" s="136" t="s">
        <v>160</v>
      </c>
      <c r="D143" s="136" t="s">
        <v>126</v>
      </c>
      <c r="E143" s="137" t="s">
        <v>161</v>
      </c>
      <c r="F143" s="138" t="s">
        <v>162</v>
      </c>
      <c r="G143" s="139" t="s">
        <v>163</v>
      </c>
      <c r="H143" s="140">
        <v>14.44</v>
      </c>
      <c r="I143" s="141">
        <v>0.26</v>
      </c>
      <c r="J143" s="141">
        <f>ROUND(I143*H143,2)</f>
        <v>3.75</v>
      </c>
      <c r="K143" s="142"/>
      <c r="L143" s="25"/>
      <c r="M143" s="143" t="s">
        <v>1</v>
      </c>
      <c r="N143" s="144" t="s">
        <v>37</v>
      </c>
      <c r="O143" s="145">
        <v>4.0000000000000001E-3</v>
      </c>
      <c r="P143" s="145">
        <f>O143*H143</f>
        <v>5.7759999999999999E-2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130</v>
      </c>
      <c r="AT143" s="147" t="s">
        <v>126</v>
      </c>
      <c r="AU143" s="147" t="s">
        <v>84</v>
      </c>
      <c r="AY143" s="13" t="s">
        <v>124</v>
      </c>
      <c r="BE143" s="148">
        <f>IF(N143="základná",J143,0)</f>
        <v>0</v>
      </c>
      <c r="BF143" s="148">
        <f>IF(N143="znížená",J143,0)</f>
        <v>3.75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3.75</v>
      </c>
      <c r="BL143" s="13" t="s">
        <v>130</v>
      </c>
      <c r="BM143" s="147" t="s">
        <v>164</v>
      </c>
    </row>
    <row r="144" spans="2:65" s="1" customFormat="1" ht="24.2" customHeight="1">
      <c r="B144" s="135"/>
      <c r="C144" s="136" t="s">
        <v>165</v>
      </c>
      <c r="D144" s="136" t="s">
        <v>126</v>
      </c>
      <c r="E144" s="137" t="s">
        <v>166</v>
      </c>
      <c r="F144" s="138" t="s">
        <v>167</v>
      </c>
      <c r="G144" s="139" t="s">
        <v>129</v>
      </c>
      <c r="H144" s="140">
        <v>1.444</v>
      </c>
      <c r="I144" s="141">
        <v>59.1</v>
      </c>
      <c r="J144" s="141">
        <f>ROUND(I144*H144,2)</f>
        <v>85.34</v>
      </c>
      <c r="K144" s="142"/>
      <c r="L144" s="25"/>
      <c r="M144" s="143" t="s">
        <v>1</v>
      </c>
      <c r="N144" s="144" t="s">
        <v>37</v>
      </c>
      <c r="O144" s="145">
        <v>1.097</v>
      </c>
      <c r="P144" s="145">
        <f>O144*H144</f>
        <v>1.5840679999999998</v>
      </c>
      <c r="Q144" s="145">
        <v>2.0699999999999998</v>
      </c>
      <c r="R144" s="145">
        <f>Q144*H144</f>
        <v>2.9890799999999995</v>
      </c>
      <c r="S144" s="145">
        <v>0</v>
      </c>
      <c r="T144" s="146">
        <f>S144*H144</f>
        <v>0</v>
      </c>
      <c r="AR144" s="147" t="s">
        <v>130</v>
      </c>
      <c r="AT144" s="147" t="s">
        <v>126</v>
      </c>
      <c r="AU144" s="147" t="s">
        <v>84</v>
      </c>
      <c r="AY144" s="13" t="s">
        <v>124</v>
      </c>
      <c r="BE144" s="148">
        <f>IF(N144="základná",J144,0)</f>
        <v>0</v>
      </c>
      <c r="BF144" s="148">
        <f>IF(N144="znížená",J144,0)</f>
        <v>85.34</v>
      </c>
      <c r="BG144" s="148">
        <f>IF(N144="zákl. prenesená",J144,0)</f>
        <v>0</v>
      </c>
      <c r="BH144" s="148">
        <f>IF(N144="zníž. prenesená",J144,0)</f>
        <v>0</v>
      </c>
      <c r="BI144" s="148">
        <f>IF(N144="nulová",J144,0)</f>
        <v>0</v>
      </c>
      <c r="BJ144" s="13" t="s">
        <v>84</v>
      </c>
      <c r="BK144" s="148">
        <f>ROUND(I144*H144,2)</f>
        <v>85.34</v>
      </c>
      <c r="BL144" s="13" t="s">
        <v>130</v>
      </c>
      <c r="BM144" s="147" t="s">
        <v>168</v>
      </c>
    </row>
    <row r="145" spans="2:65" s="1" customFormat="1" ht="16.5" customHeight="1">
      <c r="B145" s="135"/>
      <c r="C145" s="136" t="s">
        <v>75</v>
      </c>
      <c r="D145" s="136" t="s">
        <v>126</v>
      </c>
      <c r="E145" s="137" t="s">
        <v>169</v>
      </c>
      <c r="F145" s="138" t="s">
        <v>170</v>
      </c>
      <c r="G145" s="139" t="s">
        <v>129</v>
      </c>
      <c r="H145" s="140">
        <v>4.9359999999999999</v>
      </c>
      <c r="I145" s="141">
        <v>122.14</v>
      </c>
      <c r="J145" s="141">
        <f>ROUND(I145*H145,2)</f>
        <v>602.88</v>
      </c>
      <c r="K145" s="142"/>
      <c r="L145" s="25"/>
      <c r="M145" s="143" t="s">
        <v>1</v>
      </c>
      <c r="N145" s="144" t="s">
        <v>37</v>
      </c>
      <c r="O145" s="145">
        <v>0.58099999999999996</v>
      </c>
      <c r="P145" s="145">
        <f>O145*H145</f>
        <v>2.8678159999999999</v>
      </c>
      <c r="Q145" s="145">
        <v>2.19408</v>
      </c>
      <c r="R145" s="145">
        <f>Q145*H145</f>
        <v>10.829978880000001</v>
      </c>
      <c r="S145" s="145">
        <v>0</v>
      </c>
      <c r="T145" s="146">
        <f>S145*H145</f>
        <v>0</v>
      </c>
      <c r="AR145" s="147" t="s">
        <v>130</v>
      </c>
      <c r="AT145" s="147" t="s">
        <v>126</v>
      </c>
      <c r="AU145" s="147" t="s">
        <v>84</v>
      </c>
      <c r="AY145" s="13" t="s">
        <v>124</v>
      </c>
      <c r="BE145" s="148">
        <f>IF(N145="základná",J145,0)</f>
        <v>0</v>
      </c>
      <c r="BF145" s="148">
        <f>IF(N145="znížená",J145,0)</f>
        <v>602.88</v>
      </c>
      <c r="BG145" s="148">
        <f>IF(N145="zákl. prenesená",J145,0)</f>
        <v>0</v>
      </c>
      <c r="BH145" s="148">
        <f>IF(N145="zníž. prenesená",J145,0)</f>
        <v>0</v>
      </c>
      <c r="BI145" s="148">
        <f>IF(N145="nulová",J145,0)</f>
        <v>0</v>
      </c>
      <c r="BJ145" s="13" t="s">
        <v>84</v>
      </c>
      <c r="BK145" s="148">
        <f>ROUND(I145*H145,2)</f>
        <v>602.88</v>
      </c>
      <c r="BL145" s="13" t="s">
        <v>130</v>
      </c>
      <c r="BM145" s="147" t="s">
        <v>171</v>
      </c>
    </row>
    <row r="146" spans="2:65" s="1" customFormat="1" ht="21.75" customHeight="1">
      <c r="B146" s="135"/>
      <c r="C146" s="136" t="s">
        <v>172</v>
      </c>
      <c r="D146" s="136" t="s">
        <v>126</v>
      </c>
      <c r="E146" s="137" t="s">
        <v>173</v>
      </c>
      <c r="F146" s="138" t="s">
        <v>174</v>
      </c>
      <c r="G146" s="139" t="s">
        <v>163</v>
      </c>
      <c r="H146" s="140">
        <v>2.64</v>
      </c>
      <c r="I146" s="141">
        <v>20.37</v>
      </c>
      <c r="J146" s="141">
        <f>ROUND(I146*H146,2)</f>
        <v>53.78</v>
      </c>
      <c r="K146" s="142"/>
      <c r="L146" s="25"/>
      <c r="M146" s="143" t="s">
        <v>1</v>
      </c>
      <c r="N146" s="144" t="s">
        <v>37</v>
      </c>
      <c r="O146" s="145">
        <v>0.35799999999999998</v>
      </c>
      <c r="P146" s="145">
        <f>O146*H146</f>
        <v>0.94511999999999996</v>
      </c>
      <c r="Q146" s="145">
        <v>1.5900000000000001E-3</v>
      </c>
      <c r="R146" s="145">
        <f>Q146*H146</f>
        <v>4.1976000000000001E-3</v>
      </c>
      <c r="S146" s="145">
        <v>0</v>
      </c>
      <c r="T146" s="146">
        <f>S146*H146</f>
        <v>0</v>
      </c>
      <c r="AR146" s="147" t="s">
        <v>130</v>
      </c>
      <c r="AT146" s="147" t="s">
        <v>126</v>
      </c>
      <c r="AU146" s="147" t="s">
        <v>84</v>
      </c>
      <c r="AY146" s="13" t="s">
        <v>124</v>
      </c>
      <c r="BE146" s="148">
        <f>IF(N146="základná",J146,0)</f>
        <v>0</v>
      </c>
      <c r="BF146" s="148">
        <f>IF(N146="znížená",J146,0)</f>
        <v>53.78</v>
      </c>
      <c r="BG146" s="148">
        <f>IF(N146="zákl. prenesená",J146,0)</f>
        <v>0</v>
      </c>
      <c r="BH146" s="148">
        <f>IF(N146="zníž. prenesená",J146,0)</f>
        <v>0</v>
      </c>
      <c r="BI146" s="148">
        <f>IF(N146="nulová",J146,0)</f>
        <v>0</v>
      </c>
      <c r="BJ146" s="13" t="s">
        <v>84</v>
      </c>
      <c r="BK146" s="148">
        <f>ROUND(I146*H146,2)</f>
        <v>53.78</v>
      </c>
      <c r="BL146" s="13" t="s">
        <v>130</v>
      </c>
      <c r="BM146" s="147" t="s">
        <v>175</v>
      </c>
    </row>
    <row r="147" spans="2:65" s="1" customFormat="1" ht="21.75" customHeight="1">
      <c r="B147" s="135"/>
      <c r="C147" s="136" t="s">
        <v>176</v>
      </c>
      <c r="D147" s="136" t="s">
        <v>126</v>
      </c>
      <c r="E147" s="137" t="s">
        <v>177</v>
      </c>
      <c r="F147" s="138" t="s">
        <v>178</v>
      </c>
      <c r="G147" s="139" t="s">
        <v>163</v>
      </c>
      <c r="H147" s="140">
        <v>2.64</v>
      </c>
      <c r="I147" s="141">
        <v>3.99</v>
      </c>
      <c r="J147" s="141">
        <f>ROUND(I147*H147,2)</f>
        <v>10.53</v>
      </c>
      <c r="K147" s="142"/>
      <c r="L147" s="25"/>
      <c r="M147" s="143" t="s">
        <v>1</v>
      </c>
      <c r="N147" s="144" t="s">
        <v>37</v>
      </c>
      <c r="O147" s="145">
        <v>0.19900000000000001</v>
      </c>
      <c r="P147" s="145">
        <f>O147*H147</f>
        <v>0.52536000000000005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130</v>
      </c>
      <c r="AT147" s="147" t="s">
        <v>126</v>
      </c>
      <c r="AU147" s="147" t="s">
        <v>84</v>
      </c>
      <c r="AY147" s="13" t="s">
        <v>124</v>
      </c>
      <c r="BE147" s="148">
        <f>IF(N147="základná",J147,0)</f>
        <v>0</v>
      </c>
      <c r="BF147" s="148">
        <f>IF(N147="znížená",J147,0)</f>
        <v>10.53</v>
      </c>
      <c r="BG147" s="148">
        <f>IF(N147="zákl. prenesená",J147,0)</f>
        <v>0</v>
      </c>
      <c r="BH147" s="148">
        <f>IF(N147="zníž. prenesená",J147,0)</f>
        <v>0</v>
      </c>
      <c r="BI147" s="148">
        <f>IF(N147="nulová",J147,0)</f>
        <v>0</v>
      </c>
      <c r="BJ147" s="13" t="s">
        <v>84</v>
      </c>
      <c r="BK147" s="148">
        <f>ROUND(I147*H147,2)</f>
        <v>10.53</v>
      </c>
      <c r="BL147" s="13" t="s">
        <v>130</v>
      </c>
      <c r="BM147" s="147" t="s">
        <v>179</v>
      </c>
    </row>
    <row r="148" spans="2:65" s="11" customFormat="1" ht="22.9" customHeight="1">
      <c r="B148" s="124"/>
      <c r="D148" s="125" t="s">
        <v>70</v>
      </c>
      <c r="E148" s="133" t="s">
        <v>146</v>
      </c>
      <c r="F148" s="133" t="s">
        <v>180</v>
      </c>
      <c r="J148" s="134">
        <f>BK148</f>
        <v>581.09</v>
      </c>
      <c r="L148" s="124"/>
      <c r="M148" s="128"/>
      <c r="P148" s="129">
        <f>SUM(P149:P154)</f>
        <v>9.9702919199999993</v>
      </c>
      <c r="R148" s="129">
        <f>SUM(R149:R154)</f>
        <v>4.8833623725999997</v>
      </c>
      <c r="T148" s="130">
        <f>SUM(T149:T154)</f>
        <v>0</v>
      </c>
      <c r="AR148" s="125" t="s">
        <v>78</v>
      </c>
      <c r="AT148" s="131" t="s">
        <v>70</v>
      </c>
      <c r="AU148" s="131" t="s">
        <v>78</v>
      </c>
      <c r="AY148" s="125" t="s">
        <v>124</v>
      </c>
      <c r="BK148" s="132">
        <f>SUM(BK149:BK154)</f>
        <v>581.09</v>
      </c>
    </row>
    <row r="149" spans="2:65" s="1" customFormat="1" ht="24.2" customHeight="1">
      <c r="B149" s="135"/>
      <c r="C149" s="136" t="s">
        <v>181</v>
      </c>
      <c r="D149" s="136" t="s">
        <v>126</v>
      </c>
      <c r="E149" s="137" t="s">
        <v>182</v>
      </c>
      <c r="F149" s="138" t="s">
        <v>183</v>
      </c>
      <c r="G149" s="139" t="s">
        <v>129</v>
      </c>
      <c r="H149" s="140">
        <v>2.1659999999999999</v>
      </c>
      <c r="I149" s="141">
        <v>154.72999999999999</v>
      </c>
      <c r="J149" s="141">
        <f t="shared" ref="J149:J154" si="10">ROUND(I149*H149,2)</f>
        <v>335.15</v>
      </c>
      <c r="K149" s="142"/>
      <c r="L149" s="25"/>
      <c r="M149" s="143" t="s">
        <v>1</v>
      </c>
      <c r="N149" s="144" t="s">
        <v>37</v>
      </c>
      <c r="O149" s="145">
        <v>2.3201000000000001</v>
      </c>
      <c r="P149" s="145">
        <f t="shared" ref="P149:P154" si="11">O149*H149</f>
        <v>5.0253366000000002</v>
      </c>
      <c r="Q149" s="145">
        <v>2.1940735</v>
      </c>
      <c r="R149" s="145">
        <f t="shared" ref="R149:R154" si="12">Q149*H149</f>
        <v>4.7523632009999996</v>
      </c>
      <c r="S149" s="145">
        <v>0</v>
      </c>
      <c r="T149" s="146">
        <f t="shared" ref="T149:T154" si="13">S149*H149</f>
        <v>0</v>
      </c>
      <c r="AR149" s="147" t="s">
        <v>130</v>
      </c>
      <c r="AT149" s="147" t="s">
        <v>126</v>
      </c>
      <c r="AU149" s="147" t="s">
        <v>84</v>
      </c>
      <c r="AY149" s="13" t="s">
        <v>124</v>
      </c>
      <c r="BE149" s="148">
        <f t="shared" ref="BE149:BE154" si="14">IF(N149="základná",J149,0)</f>
        <v>0</v>
      </c>
      <c r="BF149" s="148">
        <f t="shared" ref="BF149:BF154" si="15">IF(N149="znížená",J149,0)</f>
        <v>335.15</v>
      </c>
      <c r="BG149" s="148">
        <f t="shared" ref="BG149:BG154" si="16">IF(N149="zákl. prenesená",J149,0)</f>
        <v>0</v>
      </c>
      <c r="BH149" s="148">
        <f t="shared" ref="BH149:BH154" si="17">IF(N149="zníž. prenesená",J149,0)</f>
        <v>0</v>
      </c>
      <c r="BI149" s="148">
        <f t="shared" ref="BI149:BI154" si="18">IF(N149="nulová",J149,0)</f>
        <v>0</v>
      </c>
      <c r="BJ149" s="13" t="s">
        <v>84</v>
      </c>
      <c r="BK149" s="148">
        <f t="shared" ref="BK149:BK154" si="19">ROUND(I149*H149,2)</f>
        <v>335.15</v>
      </c>
      <c r="BL149" s="13" t="s">
        <v>130</v>
      </c>
      <c r="BM149" s="147" t="s">
        <v>184</v>
      </c>
    </row>
    <row r="150" spans="2:65" s="1" customFormat="1" ht="24.2" customHeight="1">
      <c r="B150" s="135"/>
      <c r="C150" s="136" t="s">
        <v>185</v>
      </c>
      <c r="D150" s="136" t="s">
        <v>126</v>
      </c>
      <c r="E150" s="137" t="s">
        <v>186</v>
      </c>
      <c r="F150" s="138" t="s">
        <v>187</v>
      </c>
      <c r="G150" s="139" t="s">
        <v>129</v>
      </c>
      <c r="H150" s="140">
        <v>2.1659999999999999</v>
      </c>
      <c r="I150" s="141">
        <v>15.49</v>
      </c>
      <c r="J150" s="141">
        <f t="shared" si="10"/>
        <v>33.549999999999997</v>
      </c>
      <c r="K150" s="142"/>
      <c r="L150" s="25"/>
      <c r="M150" s="143" t="s">
        <v>1</v>
      </c>
      <c r="N150" s="144" t="s">
        <v>37</v>
      </c>
      <c r="O150" s="145">
        <v>0.69599999999999995</v>
      </c>
      <c r="P150" s="145">
        <f t="shared" si="11"/>
        <v>1.5075359999999998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130</v>
      </c>
      <c r="AT150" s="147" t="s">
        <v>126</v>
      </c>
      <c r="AU150" s="147" t="s">
        <v>84</v>
      </c>
      <c r="AY150" s="13" t="s">
        <v>124</v>
      </c>
      <c r="BE150" s="148">
        <f t="shared" si="14"/>
        <v>0</v>
      </c>
      <c r="BF150" s="148">
        <f t="shared" si="15"/>
        <v>33.549999999999997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84</v>
      </c>
      <c r="BK150" s="148">
        <f t="shared" si="19"/>
        <v>33.549999999999997</v>
      </c>
      <c r="BL150" s="13" t="s">
        <v>130</v>
      </c>
      <c r="BM150" s="147" t="s">
        <v>188</v>
      </c>
    </row>
    <row r="151" spans="2:65" s="1" customFormat="1" ht="33" customHeight="1">
      <c r="B151" s="135"/>
      <c r="C151" s="136" t="s">
        <v>189</v>
      </c>
      <c r="D151" s="136" t="s">
        <v>126</v>
      </c>
      <c r="E151" s="137" t="s">
        <v>190</v>
      </c>
      <c r="F151" s="138" t="s">
        <v>191</v>
      </c>
      <c r="G151" s="139" t="s">
        <v>129</v>
      </c>
      <c r="H151" s="140">
        <v>2.1659999999999999</v>
      </c>
      <c r="I151" s="141">
        <v>4.72</v>
      </c>
      <c r="J151" s="141">
        <f t="shared" si="10"/>
        <v>10.220000000000001</v>
      </c>
      <c r="K151" s="142"/>
      <c r="L151" s="25"/>
      <c r="M151" s="143" t="s">
        <v>1</v>
      </c>
      <c r="N151" s="144" t="s">
        <v>37</v>
      </c>
      <c r="O151" s="145">
        <v>0.21199999999999999</v>
      </c>
      <c r="P151" s="145">
        <f t="shared" si="11"/>
        <v>0.45919199999999999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130</v>
      </c>
      <c r="AT151" s="147" t="s">
        <v>126</v>
      </c>
      <c r="AU151" s="147" t="s">
        <v>84</v>
      </c>
      <c r="AY151" s="13" t="s">
        <v>124</v>
      </c>
      <c r="BE151" s="148">
        <f t="shared" si="14"/>
        <v>0</v>
      </c>
      <c r="BF151" s="148">
        <f t="shared" si="15"/>
        <v>10.220000000000001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84</v>
      </c>
      <c r="BK151" s="148">
        <f t="shared" si="19"/>
        <v>10.220000000000001</v>
      </c>
      <c r="BL151" s="13" t="s">
        <v>130</v>
      </c>
      <c r="BM151" s="147" t="s">
        <v>192</v>
      </c>
    </row>
    <row r="152" spans="2:65" s="1" customFormat="1" ht="21.75" customHeight="1">
      <c r="B152" s="135"/>
      <c r="C152" s="136" t="s">
        <v>193</v>
      </c>
      <c r="D152" s="136" t="s">
        <v>126</v>
      </c>
      <c r="E152" s="137" t="s">
        <v>194</v>
      </c>
      <c r="F152" s="138" t="s">
        <v>195</v>
      </c>
      <c r="G152" s="139" t="s">
        <v>163</v>
      </c>
      <c r="H152" s="140">
        <v>2.2799999999999998</v>
      </c>
      <c r="I152" s="141">
        <v>16</v>
      </c>
      <c r="J152" s="141">
        <f t="shared" si="10"/>
        <v>36.479999999999997</v>
      </c>
      <c r="K152" s="142"/>
      <c r="L152" s="25"/>
      <c r="M152" s="143" t="s">
        <v>1</v>
      </c>
      <c r="N152" s="144" t="s">
        <v>37</v>
      </c>
      <c r="O152" s="145">
        <v>0.40799999999999997</v>
      </c>
      <c r="P152" s="145">
        <f t="shared" si="11"/>
        <v>0.93023999999999984</v>
      </c>
      <c r="Q152" s="145">
        <v>7.8600000000000007E-3</v>
      </c>
      <c r="R152" s="145">
        <f t="shared" si="12"/>
        <v>1.7920800000000001E-2</v>
      </c>
      <c r="S152" s="145">
        <v>0</v>
      </c>
      <c r="T152" s="146">
        <f t="shared" si="13"/>
        <v>0</v>
      </c>
      <c r="AR152" s="147" t="s">
        <v>130</v>
      </c>
      <c r="AT152" s="147" t="s">
        <v>126</v>
      </c>
      <c r="AU152" s="147" t="s">
        <v>84</v>
      </c>
      <c r="AY152" s="13" t="s">
        <v>124</v>
      </c>
      <c r="BE152" s="148">
        <f t="shared" si="14"/>
        <v>0</v>
      </c>
      <c r="BF152" s="148">
        <f t="shared" si="15"/>
        <v>36.479999999999997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84</v>
      </c>
      <c r="BK152" s="148">
        <f t="shared" si="19"/>
        <v>36.479999999999997</v>
      </c>
      <c r="BL152" s="13" t="s">
        <v>130</v>
      </c>
      <c r="BM152" s="147" t="s">
        <v>196</v>
      </c>
    </row>
    <row r="153" spans="2:65" s="1" customFormat="1" ht="21.75" customHeight="1">
      <c r="B153" s="135"/>
      <c r="C153" s="136" t="s">
        <v>197</v>
      </c>
      <c r="D153" s="136" t="s">
        <v>126</v>
      </c>
      <c r="E153" s="137" t="s">
        <v>198</v>
      </c>
      <c r="F153" s="138" t="s">
        <v>199</v>
      </c>
      <c r="G153" s="139" t="s">
        <v>163</v>
      </c>
      <c r="H153" s="140">
        <v>2.2799999999999998</v>
      </c>
      <c r="I153" s="141">
        <v>5.52</v>
      </c>
      <c r="J153" s="141">
        <f t="shared" si="10"/>
        <v>12.59</v>
      </c>
      <c r="K153" s="142"/>
      <c r="L153" s="25"/>
      <c r="M153" s="143" t="s">
        <v>1</v>
      </c>
      <c r="N153" s="144" t="s">
        <v>37</v>
      </c>
      <c r="O153" s="145">
        <v>0.248</v>
      </c>
      <c r="P153" s="145">
        <f t="shared" si="11"/>
        <v>0.56543999999999994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130</v>
      </c>
      <c r="AT153" s="147" t="s">
        <v>126</v>
      </c>
      <c r="AU153" s="147" t="s">
        <v>84</v>
      </c>
      <c r="AY153" s="13" t="s">
        <v>124</v>
      </c>
      <c r="BE153" s="148">
        <f t="shared" si="14"/>
        <v>0</v>
      </c>
      <c r="BF153" s="148">
        <f t="shared" si="15"/>
        <v>12.59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3" t="s">
        <v>84</v>
      </c>
      <c r="BK153" s="148">
        <f t="shared" si="19"/>
        <v>12.59</v>
      </c>
      <c r="BL153" s="13" t="s">
        <v>130</v>
      </c>
      <c r="BM153" s="147" t="s">
        <v>200</v>
      </c>
    </row>
    <row r="154" spans="2:65" s="1" customFormat="1" ht="33" customHeight="1">
      <c r="B154" s="135"/>
      <c r="C154" s="136" t="s">
        <v>201</v>
      </c>
      <c r="D154" s="136" t="s">
        <v>126</v>
      </c>
      <c r="E154" s="137" t="s">
        <v>202</v>
      </c>
      <c r="F154" s="138" t="s">
        <v>203</v>
      </c>
      <c r="G154" s="139" t="s">
        <v>157</v>
      </c>
      <c r="H154" s="140">
        <v>9.4E-2</v>
      </c>
      <c r="I154" s="141">
        <v>1628.74</v>
      </c>
      <c r="J154" s="141">
        <f t="shared" si="10"/>
        <v>153.1</v>
      </c>
      <c r="K154" s="142"/>
      <c r="L154" s="25"/>
      <c r="M154" s="143" t="s">
        <v>1</v>
      </c>
      <c r="N154" s="144" t="s">
        <v>37</v>
      </c>
      <c r="O154" s="145">
        <v>15.77178</v>
      </c>
      <c r="P154" s="145">
        <f t="shared" si="11"/>
        <v>1.4825473199999999</v>
      </c>
      <c r="Q154" s="145">
        <v>1.2029614</v>
      </c>
      <c r="R154" s="145">
        <f t="shared" si="12"/>
        <v>0.11307837159999999</v>
      </c>
      <c r="S154" s="145">
        <v>0</v>
      </c>
      <c r="T154" s="146">
        <f t="shared" si="13"/>
        <v>0</v>
      </c>
      <c r="AR154" s="147" t="s">
        <v>130</v>
      </c>
      <c r="AT154" s="147" t="s">
        <v>126</v>
      </c>
      <c r="AU154" s="147" t="s">
        <v>84</v>
      </c>
      <c r="AY154" s="13" t="s">
        <v>124</v>
      </c>
      <c r="BE154" s="148">
        <f t="shared" si="14"/>
        <v>0</v>
      </c>
      <c r="BF154" s="148">
        <f t="shared" si="15"/>
        <v>153.1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3" t="s">
        <v>84</v>
      </c>
      <c r="BK154" s="148">
        <f t="shared" si="19"/>
        <v>153.1</v>
      </c>
      <c r="BL154" s="13" t="s">
        <v>130</v>
      </c>
      <c r="BM154" s="147" t="s">
        <v>204</v>
      </c>
    </row>
    <row r="155" spans="2:65" s="11" customFormat="1" ht="22.9" customHeight="1">
      <c r="B155" s="124"/>
      <c r="D155" s="125" t="s">
        <v>70</v>
      </c>
      <c r="E155" s="133" t="s">
        <v>160</v>
      </c>
      <c r="F155" s="133" t="s">
        <v>205</v>
      </c>
      <c r="J155" s="134">
        <f>BK155</f>
        <v>2193.4799999999996</v>
      </c>
      <c r="L155" s="124"/>
      <c r="M155" s="128"/>
      <c r="P155" s="129">
        <f>SUM(P156:P166)</f>
        <v>58.693745000000007</v>
      </c>
      <c r="R155" s="129">
        <f>SUM(R156:R166)</f>
        <v>7.3646893100000002</v>
      </c>
      <c r="T155" s="130">
        <f>SUM(T156:T166)</f>
        <v>0</v>
      </c>
      <c r="AR155" s="125" t="s">
        <v>78</v>
      </c>
      <c r="AT155" s="131" t="s">
        <v>70</v>
      </c>
      <c r="AU155" s="131" t="s">
        <v>78</v>
      </c>
      <c r="AY155" s="125" t="s">
        <v>124</v>
      </c>
      <c r="BK155" s="132">
        <f>SUM(BK156:BK166)</f>
        <v>2193.4799999999996</v>
      </c>
    </row>
    <row r="156" spans="2:65" s="1" customFormat="1" ht="33" customHeight="1">
      <c r="B156" s="135"/>
      <c r="C156" s="136" t="s">
        <v>7</v>
      </c>
      <c r="D156" s="136" t="s">
        <v>126</v>
      </c>
      <c r="E156" s="137" t="s">
        <v>206</v>
      </c>
      <c r="F156" s="138" t="s">
        <v>207</v>
      </c>
      <c r="G156" s="139" t="s">
        <v>163</v>
      </c>
      <c r="H156" s="140">
        <v>136.5</v>
      </c>
      <c r="I156" s="141">
        <v>3.24</v>
      </c>
      <c r="J156" s="141">
        <f t="shared" ref="J156:J166" si="20">ROUND(I156*H156,2)</f>
        <v>442.26</v>
      </c>
      <c r="K156" s="142"/>
      <c r="L156" s="25"/>
      <c r="M156" s="143" t="s">
        <v>1</v>
      </c>
      <c r="N156" s="144" t="s">
        <v>37</v>
      </c>
      <c r="O156" s="145">
        <v>0.13200000000000001</v>
      </c>
      <c r="P156" s="145">
        <f t="shared" ref="P156:P166" si="21">O156*H156</f>
        <v>18.018000000000001</v>
      </c>
      <c r="Q156" s="145">
        <v>2.571E-2</v>
      </c>
      <c r="R156" s="145">
        <f t="shared" ref="R156:R166" si="22">Q156*H156</f>
        <v>3.5094150000000002</v>
      </c>
      <c r="S156" s="145">
        <v>0</v>
      </c>
      <c r="T156" s="146">
        <f t="shared" ref="T156:T166" si="23">S156*H156</f>
        <v>0</v>
      </c>
      <c r="AR156" s="147" t="s">
        <v>130</v>
      </c>
      <c r="AT156" s="147" t="s">
        <v>126</v>
      </c>
      <c r="AU156" s="147" t="s">
        <v>84</v>
      </c>
      <c r="AY156" s="13" t="s">
        <v>124</v>
      </c>
      <c r="BE156" s="148">
        <f t="shared" ref="BE156:BE166" si="24">IF(N156="základná",J156,0)</f>
        <v>0</v>
      </c>
      <c r="BF156" s="148">
        <f t="shared" ref="BF156:BF166" si="25">IF(N156="znížená",J156,0)</f>
        <v>442.26</v>
      </c>
      <c r="BG156" s="148">
        <f t="shared" ref="BG156:BG166" si="26">IF(N156="zákl. prenesená",J156,0)</f>
        <v>0</v>
      </c>
      <c r="BH156" s="148">
        <f t="shared" ref="BH156:BH166" si="27">IF(N156="zníž. prenesená",J156,0)</f>
        <v>0</v>
      </c>
      <c r="BI156" s="148">
        <f t="shared" ref="BI156:BI166" si="28">IF(N156="nulová",J156,0)</f>
        <v>0</v>
      </c>
      <c r="BJ156" s="13" t="s">
        <v>84</v>
      </c>
      <c r="BK156" s="148">
        <f t="shared" ref="BK156:BK166" si="29">ROUND(I156*H156,2)</f>
        <v>442.26</v>
      </c>
      <c r="BL156" s="13" t="s">
        <v>130</v>
      </c>
      <c r="BM156" s="147" t="s">
        <v>208</v>
      </c>
    </row>
    <row r="157" spans="2:65" s="1" customFormat="1" ht="44.25" customHeight="1">
      <c r="B157" s="135"/>
      <c r="C157" s="136" t="s">
        <v>209</v>
      </c>
      <c r="D157" s="136" t="s">
        <v>126</v>
      </c>
      <c r="E157" s="137" t="s">
        <v>210</v>
      </c>
      <c r="F157" s="138" t="s">
        <v>211</v>
      </c>
      <c r="G157" s="139" t="s">
        <v>163</v>
      </c>
      <c r="H157" s="140">
        <v>136.5</v>
      </c>
      <c r="I157" s="141">
        <v>1.77</v>
      </c>
      <c r="J157" s="141">
        <f t="shared" si="20"/>
        <v>241.61</v>
      </c>
      <c r="K157" s="142"/>
      <c r="L157" s="25"/>
      <c r="M157" s="143" t="s">
        <v>1</v>
      </c>
      <c r="N157" s="144" t="s">
        <v>37</v>
      </c>
      <c r="O157" s="145">
        <v>6.0000000000000001E-3</v>
      </c>
      <c r="P157" s="145">
        <f t="shared" si="21"/>
        <v>0.81900000000000006</v>
      </c>
      <c r="Q157" s="145">
        <v>0</v>
      </c>
      <c r="R157" s="145">
        <f t="shared" si="22"/>
        <v>0</v>
      </c>
      <c r="S157" s="145">
        <v>0</v>
      </c>
      <c r="T157" s="146">
        <f t="shared" si="23"/>
        <v>0</v>
      </c>
      <c r="AR157" s="147" t="s">
        <v>130</v>
      </c>
      <c r="AT157" s="147" t="s">
        <v>126</v>
      </c>
      <c r="AU157" s="147" t="s">
        <v>84</v>
      </c>
      <c r="AY157" s="13" t="s">
        <v>124</v>
      </c>
      <c r="BE157" s="148">
        <f t="shared" si="24"/>
        <v>0</v>
      </c>
      <c r="BF157" s="148">
        <f t="shared" si="25"/>
        <v>241.61</v>
      </c>
      <c r="BG157" s="148">
        <f t="shared" si="26"/>
        <v>0</v>
      </c>
      <c r="BH157" s="148">
        <f t="shared" si="27"/>
        <v>0</v>
      </c>
      <c r="BI157" s="148">
        <f t="shared" si="28"/>
        <v>0</v>
      </c>
      <c r="BJ157" s="13" t="s">
        <v>84</v>
      </c>
      <c r="BK157" s="148">
        <f t="shared" si="29"/>
        <v>241.61</v>
      </c>
      <c r="BL157" s="13" t="s">
        <v>130</v>
      </c>
      <c r="BM157" s="147" t="s">
        <v>212</v>
      </c>
    </row>
    <row r="158" spans="2:65" s="1" customFormat="1" ht="33" customHeight="1">
      <c r="B158" s="135"/>
      <c r="C158" s="136" t="s">
        <v>213</v>
      </c>
      <c r="D158" s="136" t="s">
        <v>126</v>
      </c>
      <c r="E158" s="137" t="s">
        <v>214</v>
      </c>
      <c r="F158" s="138" t="s">
        <v>215</v>
      </c>
      <c r="G158" s="139" t="s">
        <v>163</v>
      </c>
      <c r="H158" s="140">
        <v>136.5</v>
      </c>
      <c r="I158" s="141">
        <v>2.12</v>
      </c>
      <c r="J158" s="141">
        <f t="shared" si="20"/>
        <v>289.38</v>
      </c>
      <c r="K158" s="142"/>
      <c r="L158" s="25"/>
      <c r="M158" s="143" t="s">
        <v>1</v>
      </c>
      <c r="N158" s="144" t="s">
        <v>37</v>
      </c>
      <c r="O158" s="145">
        <v>9.1999999999999998E-2</v>
      </c>
      <c r="P158" s="145">
        <f t="shared" si="21"/>
        <v>12.558</v>
      </c>
      <c r="Q158" s="145">
        <v>2.571E-2</v>
      </c>
      <c r="R158" s="145">
        <f t="shared" si="22"/>
        <v>3.5094150000000002</v>
      </c>
      <c r="S158" s="145">
        <v>0</v>
      </c>
      <c r="T158" s="146">
        <f t="shared" si="23"/>
        <v>0</v>
      </c>
      <c r="AR158" s="147" t="s">
        <v>130</v>
      </c>
      <c r="AT158" s="147" t="s">
        <v>126</v>
      </c>
      <c r="AU158" s="147" t="s">
        <v>84</v>
      </c>
      <c r="AY158" s="13" t="s">
        <v>124</v>
      </c>
      <c r="BE158" s="148">
        <f t="shared" si="24"/>
        <v>0</v>
      </c>
      <c r="BF158" s="148">
        <f t="shared" si="25"/>
        <v>289.38</v>
      </c>
      <c r="BG158" s="148">
        <f t="shared" si="26"/>
        <v>0</v>
      </c>
      <c r="BH158" s="148">
        <f t="shared" si="27"/>
        <v>0</v>
      </c>
      <c r="BI158" s="148">
        <f t="shared" si="28"/>
        <v>0</v>
      </c>
      <c r="BJ158" s="13" t="s">
        <v>84</v>
      </c>
      <c r="BK158" s="148">
        <f t="shared" si="29"/>
        <v>289.38</v>
      </c>
      <c r="BL158" s="13" t="s">
        <v>130</v>
      </c>
      <c r="BM158" s="147" t="s">
        <v>216</v>
      </c>
    </row>
    <row r="159" spans="2:65" s="1" customFormat="1" ht="24.2" customHeight="1">
      <c r="B159" s="135"/>
      <c r="C159" s="136" t="s">
        <v>217</v>
      </c>
      <c r="D159" s="136" t="s">
        <v>126</v>
      </c>
      <c r="E159" s="137" t="s">
        <v>218</v>
      </c>
      <c r="F159" s="138" t="s">
        <v>219</v>
      </c>
      <c r="G159" s="139" t="s">
        <v>163</v>
      </c>
      <c r="H159" s="140">
        <v>9</v>
      </c>
      <c r="I159" s="141">
        <v>4.0599999999999996</v>
      </c>
      <c r="J159" s="141">
        <f t="shared" si="20"/>
        <v>36.54</v>
      </c>
      <c r="K159" s="142"/>
      <c r="L159" s="25"/>
      <c r="M159" s="143" t="s">
        <v>1</v>
      </c>
      <c r="N159" s="144" t="s">
        <v>37</v>
      </c>
      <c r="O159" s="145">
        <v>9.9000000000000005E-2</v>
      </c>
      <c r="P159" s="145">
        <f t="shared" si="21"/>
        <v>0.89100000000000001</v>
      </c>
      <c r="Q159" s="145">
        <v>1.5299999999999999E-3</v>
      </c>
      <c r="R159" s="145">
        <f t="shared" si="22"/>
        <v>1.3769999999999999E-2</v>
      </c>
      <c r="S159" s="145">
        <v>0</v>
      </c>
      <c r="T159" s="146">
        <f t="shared" si="23"/>
        <v>0</v>
      </c>
      <c r="AR159" s="147" t="s">
        <v>130</v>
      </c>
      <c r="AT159" s="147" t="s">
        <v>126</v>
      </c>
      <c r="AU159" s="147" t="s">
        <v>84</v>
      </c>
      <c r="AY159" s="13" t="s">
        <v>124</v>
      </c>
      <c r="BE159" s="148">
        <f t="shared" si="24"/>
        <v>0</v>
      </c>
      <c r="BF159" s="148">
        <f t="shared" si="25"/>
        <v>36.54</v>
      </c>
      <c r="BG159" s="148">
        <f t="shared" si="26"/>
        <v>0</v>
      </c>
      <c r="BH159" s="148">
        <f t="shared" si="27"/>
        <v>0</v>
      </c>
      <c r="BI159" s="148">
        <f t="shared" si="28"/>
        <v>0</v>
      </c>
      <c r="BJ159" s="13" t="s">
        <v>84</v>
      </c>
      <c r="BK159" s="148">
        <f t="shared" si="29"/>
        <v>36.54</v>
      </c>
      <c r="BL159" s="13" t="s">
        <v>130</v>
      </c>
      <c r="BM159" s="147" t="s">
        <v>220</v>
      </c>
    </row>
    <row r="160" spans="2:65" s="1" customFormat="1" ht="24.2" customHeight="1">
      <c r="B160" s="135"/>
      <c r="C160" s="136" t="s">
        <v>221</v>
      </c>
      <c r="D160" s="136" t="s">
        <v>126</v>
      </c>
      <c r="E160" s="137" t="s">
        <v>222</v>
      </c>
      <c r="F160" s="138" t="s">
        <v>223</v>
      </c>
      <c r="G160" s="139" t="s">
        <v>163</v>
      </c>
      <c r="H160" s="140">
        <v>18</v>
      </c>
      <c r="I160" s="141">
        <v>8.4499999999999993</v>
      </c>
      <c r="J160" s="141">
        <f t="shared" si="20"/>
        <v>152.1</v>
      </c>
      <c r="K160" s="142"/>
      <c r="L160" s="25"/>
      <c r="M160" s="143" t="s">
        <v>1</v>
      </c>
      <c r="N160" s="144" t="s">
        <v>37</v>
      </c>
      <c r="O160" s="145">
        <v>0.25700000000000001</v>
      </c>
      <c r="P160" s="145">
        <f t="shared" si="21"/>
        <v>4.6260000000000003</v>
      </c>
      <c r="Q160" s="145">
        <v>3.3800000000000002E-3</v>
      </c>
      <c r="R160" s="145">
        <f t="shared" si="22"/>
        <v>6.0840000000000005E-2</v>
      </c>
      <c r="S160" s="145">
        <v>0</v>
      </c>
      <c r="T160" s="146">
        <f t="shared" si="23"/>
        <v>0</v>
      </c>
      <c r="AR160" s="147" t="s">
        <v>130</v>
      </c>
      <c r="AT160" s="147" t="s">
        <v>126</v>
      </c>
      <c r="AU160" s="147" t="s">
        <v>84</v>
      </c>
      <c r="AY160" s="13" t="s">
        <v>124</v>
      </c>
      <c r="BE160" s="148">
        <f t="shared" si="24"/>
        <v>0</v>
      </c>
      <c r="BF160" s="148">
        <f t="shared" si="25"/>
        <v>152.1</v>
      </c>
      <c r="BG160" s="148">
        <f t="shared" si="26"/>
        <v>0</v>
      </c>
      <c r="BH160" s="148">
        <f t="shared" si="27"/>
        <v>0</v>
      </c>
      <c r="BI160" s="148">
        <f t="shared" si="28"/>
        <v>0</v>
      </c>
      <c r="BJ160" s="13" t="s">
        <v>84</v>
      </c>
      <c r="BK160" s="148">
        <f t="shared" si="29"/>
        <v>152.1</v>
      </c>
      <c r="BL160" s="13" t="s">
        <v>130</v>
      </c>
      <c r="BM160" s="147" t="s">
        <v>224</v>
      </c>
    </row>
    <row r="161" spans="2:65" s="1" customFormat="1" ht="16.5" customHeight="1">
      <c r="B161" s="135"/>
      <c r="C161" s="136" t="s">
        <v>225</v>
      </c>
      <c r="D161" s="136" t="s">
        <v>126</v>
      </c>
      <c r="E161" s="137" t="s">
        <v>226</v>
      </c>
      <c r="F161" s="138" t="s">
        <v>227</v>
      </c>
      <c r="G161" s="139" t="s">
        <v>163</v>
      </c>
      <c r="H161" s="140">
        <v>136.5</v>
      </c>
      <c r="I161" s="141">
        <v>2.1800000000000002</v>
      </c>
      <c r="J161" s="141">
        <f t="shared" si="20"/>
        <v>297.57</v>
      </c>
      <c r="K161" s="142"/>
      <c r="L161" s="25"/>
      <c r="M161" s="143" t="s">
        <v>1</v>
      </c>
      <c r="N161" s="144" t="s">
        <v>37</v>
      </c>
      <c r="O161" s="145">
        <v>4.0129999999999999E-2</v>
      </c>
      <c r="P161" s="145">
        <f t="shared" si="21"/>
        <v>5.4777449999999996</v>
      </c>
      <c r="Q161" s="145">
        <v>5.4939999999999999E-5</v>
      </c>
      <c r="R161" s="145">
        <f t="shared" si="22"/>
        <v>7.4993099999999995E-3</v>
      </c>
      <c r="S161" s="145">
        <v>0</v>
      </c>
      <c r="T161" s="146">
        <f t="shared" si="23"/>
        <v>0</v>
      </c>
      <c r="AR161" s="147" t="s">
        <v>130</v>
      </c>
      <c r="AT161" s="147" t="s">
        <v>126</v>
      </c>
      <c r="AU161" s="147" t="s">
        <v>84</v>
      </c>
      <c r="AY161" s="13" t="s">
        <v>124</v>
      </c>
      <c r="BE161" s="148">
        <f t="shared" si="24"/>
        <v>0</v>
      </c>
      <c r="BF161" s="148">
        <f t="shared" si="25"/>
        <v>297.57</v>
      </c>
      <c r="BG161" s="148">
        <f t="shared" si="26"/>
        <v>0</v>
      </c>
      <c r="BH161" s="148">
        <f t="shared" si="27"/>
        <v>0</v>
      </c>
      <c r="BI161" s="148">
        <f t="shared" si="28"/>
        <v>0</v>
      </c>
      <c r="BJ161" s="13" t="s">
        <v>84</v>
      </c>
      <c r="BK161" s="148">
        <f t="shared" si="29"/>
        <v>297.57</v>
      </c>
      <c r="BL161" s="13" t="s">
        <v>130</v>
      </c>
      <c r="BM161" s="147" t="s">
        <v>228</v>
      </c>
    </row>
    <row r="162" spans="2:65" s="1" customFormat="1" ht="16.5" customHeight="1">
      <c r="B162" s="135"/>
      <c r="C162" s="136" t="s">
        <v>229</v>
      </c>
      <c r="D162" s="136" t="s">
        <v>126</v>
      </c>
      <c r="E162" s="137" t="s">
        <v>230</v>
      </c>
      <c r="F162" s="138" t="s">
        <v>231</v>
      </c>
      <c r="G162" s="139" t="s">
        <v>163</v>
      </c>
      <c r="H162" s="140">
        <v>136.5</v>
      </c>
      <c r="I162" s="141">
        <v>0.92</v>
      </c>
      <c r="J162" s="141">
        <f t="shared" si="20"/>
        <v>125.58</v>
      </c>
      <c r="K162" s="142"/>
      <c r="L162" s="25"/>
      <c r="M162" s="143" t="s">
        <v>1</v>
      </c>
      <c r="N162" s="144" t="s">
        <v>37</v>
      </c>
      <c r="O162" s="145">
        <v>0.04</v>
      </c>
      <c r="P162" s="145">
        <f t="shared" si="21"/>
        <v>5.46</v>
      </c>
      <c r="Q162" s="145">
        <v>0</v>
      </c>
      <c r="R162" s="145">
        <f t="shared" si="22"/>
        <v>0</v>
      </c>
      <c r="S162" s="145">
        <v>0</v>
      </c>
      <c r="T162" s="146">
        <f t="shared" si="23"/>
        <v>0</v>
      </c>
      <c r="AR162" s="147" t="s">
        <v>130</v>
      </c>
      <c r="AT162" s="147" t="s">
        <v>126</v>
      </c>
      <c r="AU162" s="147" t="s">
        <v>84</v>
      </c>
      <c r="AY162" s="13" t="s">
        <v>124</v>
      </c>
      <c r="BE162" s="148">
        <f t="shared" si="24"/>
        <v>0</v>
      </c>
      <c r="BF162" s="148">
        <f t="shared" si="25"/>
        <v>125.58</v>
      </c>
      <c r="BG162" s="148">
        <f t="shared" si="26"/>
        <v>0</v>
      </c>
      <c r="BH162" s="148">
        <f t="shared" si="27"/>
        <v>0</v>
      </c>
      <c r="BI162" s="148">
        <f t="shared" si="28"/>
        <v>0</v>
      </c>
      <c r="BJ162" s="13" t="s">
        <v>84</v>
      </c>
      <c r="BK162" s="148">
        <f t="shared" si="29"/>
        <v>125.58</v>
      </c>
      <c r="BL162" s="13" t="s">
        <v>130</v>
      </c>
      <c r="BM162" s="147" t="s">
        <v>232</v>
      </c>
    </row>
    <row r="163" spans="2:65" s="1" customFormat="1" ht="16.5" customHeight="1">
      <c r="B163" s="135"/>
      <c r="C163" s="136" t="s">
        <v>233</v>
      </c>
      <c r="D163" s="136" t="s">
        <v>126</v>
      </c>
      <c r="E163" s="137" t="s">
        <v>234</v>
      </c>
      <c r="F163" s="138" t="s">
        <v>235</v>
      </c>
      <c r="G163" s="139" t="s">
        <v>163</v>
      </c>
      <c r="H163" s="140">
        <v>27</v>
      </c>
      <c r="I163" s="141">
        <v>5.88</v>
      </c>
      <c r="J163" s="141">
        <f t="shared" si="20"/>
        <v>158.76</v>
      </c>
      <c r="K163" s="142"/>
      <c r="L163" s="25"/>
      <c r="M163" s="143" t="s">
        <v>1</v>
      </c>
      <c r="N163" s="144" t="s">
        <v>37</v>
      </c>
      <c r="O163" s="145">
        <v>0.32400000000000001</v>
      </c>
      <c r="P163" s="145">
        <f t="shared" si="21"/>
        <v>8.7480000000000011</v>
      </c>
      <c r="Q163" s="145">
        <v>5.0000000000000002E-5</v>
      </c>
      <c r="R163" s="145">
        <f t="shared" si="22"/>
        <v>1.3500000000000001E-3</v>
      </c>
      <c r="S163" s="145">
        <v>0</v>
      </c>
      <c r="T163" s="146">
        <f t="shared" si="23"/>
        <v>0</v>
      </c>
      <c r="AR163" s="147" t="s">
        <v>130</v>
      </c>
      <c r="AT163" s="147" t="s">
        <v>126</v>
      </c>
      <c r="AU163" s="147" t="s">
        <v>84</v>
      </c>
      <c r="AY163" s="13" t="s">
        <v>124</v>
      </c>
      <c r="BE163" s="148">
        <f t="shared" si="24"/>
        <v>0</v>
      </c>
      <c r="BF163" s="148">
        <f t="shared" si="25"/>
        <v>158.76</v>
      </c>
      <c r="BG163" s="148">
        <f t="shared" si="26"/>
        <v>0</v>
      </c>
      <c r="BH163" s="148">
        <f t="shared" si="27"/>
        <v>0</v>
      </c>
      <c r="BI163" s="148">
        <f t="shared" si="28"/>
        <v>0</v>
      </c>
      <c r="BJ163" s="13" t="s">
        <v>84</v>
      </c>
      <c r="BK163" s="148">
        <f t="shared" si="29"/>
        <v>158.76</v>
      </c>
      <c r="BL163" s="13" t="s">
        <v>130</v>
      </c>
      <c r="BM163" s="147" t="s">
        <v>236</v>
      </c>
    </row>
    <row r="164" spans="2:65" s="1" customFormat="1" ht="16.5" customHeight="1">
      <c r="B164" s="135"/>
      <c r="C164" s="136" t="s">
        <v>237</v>
      </c>
      <c r="D164" s="136" t="s">
        <v>126</v>
      </c>
      <c r="E164" s="137" t="s">
        <v>238</v>
      </c>
      <c r="F164" s="138" t="s">
        <v>239</v>
      </c>
      <c r="G164" s="139" t="s">
        <v>240</v>
      </c>
      <c r="H164" s="140">
        <v>8</v>
      </c>
      <c r="I164" s="141">
        <v>21.82</v>
      </c>
      <c r="J164" s="141">
        <f t="shared" si="20"/>
        <v>174.56</v>
      </c>
      <c r="K164" s="142"/>
      <c r="L164" s="25"/>
      <c r="M164" s="143" t="s">
        <v>1</v>
      </c>
      <c r="N164" s="144" t="s">
        <v>37</v>
      </c>
      <c r="O164" s="145">
        <v>0.26200000000000001</v>
      </c>
      <c r="P164" s="145">
        <f t="shared" si="21"/>
        <v>2.0960000000000001</v>
      </c>
      <c r="Q164" s="145">
        <v>2.0999999999999999E-3</v>
      </c>
      <c r="R164" s="145">
        <f t="shared" si="22"/>
        <v>1.6799999999999999E-2</v>
      </c>
      <c r="S164" s="145">
        <v>0</v>
      </c>
      <c r="T164" s="146">
        <f t="shared" si="23"/>
        <v>0</v>
      </c>
      <c r="AR164" s="147" t="s">
        <v>130</v>
      </c>
      <c r="AT164" s="147" t="s">
        <v>126</v>
      </c>
      <c r="AU164" s="147" t="s">
        <v>84</v>
      </c>
      <c r="AY164" s="13" t="s">
        <v>124</v>
      </c>
      <c r="BE164" s="148">
        <f t="shared" si="24"/>
        <v>0</v>
      </c>
      <c r="BF164" s="148">
        <f t="shared" si="25"/>
        <v>174.56</v>
      </c>
      <c r="BG164" s="148">
        <f t="shared" si="26"/>
        <v>0</v>
      </c>
      <c r="BH164" s="148">
        <f t="shared" si="27"/>
        <v>0</v>
      </c>
      <c r="BI164" s="148">
        <f t="shared" si="28"/>
        <v>0</v>
      </c>
      <c r="BJ164" s="13" t="s">
        <v>84</v>
      </c>
      <c r="BK164" s="148">
        <f t="shared" si="29"/>
        <v>174.56</v>
      </c>
      <c r="BL164" s="13" t="s">
        <v>130</v>
      </c>
      <c r="BM164" s="147" t="s">
        <v>241</v>
      </c>
    </row>
    <row r="165" spans="2:65" s="1" customFormat="1" ht="24.2" customHeight="1">
      <c r="B165" s="135"/>
      <c r="C165" s="149" t="s">
        <v>242</v>
      </c>
      <c r="D165" s="149" t="s">
        <v>243</v>
      </c>
      <c r="E165" s="150" t="s">
        <v>244</v>
      </c>
      <c r="F165" s="151" t="s">
        <v>245</v>
      </c>
      <c r="G165" s="152" t="s">
        <v>240</v>
      </c>
      <c r="H165" s="153">
        <v>4</v>
      </c>
      <c r="I165" s="154">
        <v>30.17</v>
      </c>
      <c r="J165" s="154">
        <f t="shared" si="20"/>
        <v>120.68</v>
      </c>
      <c r="K165" s="155"/>
      <c r="L165" s="156"/>
      <c r="M165" s="157" t="s">
        <v>1</v>
      </c>
      <c r="N165" s="158" t="s">
        <v>37</v>
      </c>
      <c r="O165" s="145">
        <v>0</v>
      </c>
      <c r="P165" s="145">
        <f t="shared" si="21"/>
        <v>0</v>
      </c>
      <c r="Q165" s="145">
        <v>3.0700000000000002E-2</v>
      </c>
      <c r="R165" s="145">
        <f t="shared" si="22"/>
        <v>0.12280000000000001</v>
      </c>
      <c r="S165" s="145">
        <v>0</v>
      </c>
      <c r="T165" s="146">
        <f t="shared" si="23"/>
        <v>0</v>
      </c>
      <c r="AR165" s="147" t="s">
        <v>154</v>
      </c>
      <c r="AT165" s="147" t="s">
        <v>243</v>
      </c>
      <c r="AU165" s="147" t="s">
        <v>84</v>
      </c>
      <c r="AY165" s="13" t="s">
        <v>124</v>
      </c>
      <c r="BE165" s="148">
        <f t="shared" si="24"/>
        <v>0</v>
      </c>
      <c r="BF165" s="148">
        <f t="shared" si="25"/>
        <v>120.68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3" t="s">
        <v>84</v>
      </c>
      <c r="BK165" s="148">
        <f t="shared" si="29"/>
        <v>120.68</v>
      </c>
      <c r="BL165" s="13" t="s">
        <v>130</v>
      </c>
      <c r="BM165" s="147" t="s">
        <v>246</v>
      </c>
    </row>
    <row r="166" spans="2:65" s="1" customFormat="1" ht="24.2" customHeight="1">
      <c r="B166" s="135"/>
      <c r="C166" s="149" t="s">
        <v>247</v>
      </c>
      <c r="D166" s="149" t="s">
        <v>243</v>
      </c>
      <c r="E166" s="150" t="s">
        <v>248</v>
      </c>
      <c r="F166" s="151" t="s">
        <v>249</v>
      </c>
      <c r="G166" s="152" t="s">
        <v>240</v>
      </c>
      <c r="H166" s="153">
        <v>4</v>
      </c>
      <c r="I166" s="154">
        <v>38.61</v>
      </c>
      <c r="J166" s="154">
        <f t="shared" si="20"/>
        <v>154.44</v>
      </c>
      <c r="K166" s="155"/>
      <c r="L166" s="156"/>
      <c r="M166" s="157" t="s">
        <v>1</v>
      </c>
      <c r="N166" s="158" t="s">
        <v>37</v>
      </c>
      <c r="O166" s="145">
        <v>0</v>
      </c>
      <c r="P166" s="145">
        <f t="shared" si="21"/>
        <v>0</v>
      </c>
      <c r="Q166" s="145">
        <v>3.0700000000000002E-2</v>
      </c>
      <c r="R166" s="145">
        <f t="shared" si="22"/>
        <v>0.12280000000000001</v>
      </c>
      <c r="S166" s="145">
        <v>0</v>
      </c>
      <c r="T166" s="146">
        <f t="shared" si="23"/>
        <v>0</v>
      </c>
      <c r="AR166" s="147" t="s">
        <v>154</v>
      </c>
      <c r="AT166" s="147" t="s">
        <v>243</v>
      </c>
      <c r="AU166" s="147" t="s">
        <v>84</v>
      </c>
      <c r="AY166" s="13" t="s">
        <v>124</v>
      </c>
      <c r="BE166" s="148">
        <f t="shared" si="24"/>
        <v>0</v>
      </c>
      <c r="BF166" s="148">
        <f t="shared" si="25"/>
        <v>154.44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3" t="s">
        <v>84</v>
      </c>
      <c r="BK166" s="148">
        <f t="shared" si="29"/>
        <v>154.44</v>
      </c>
      <c r="BL166" s="13" t="s">
        <v>130</v>
      </c>
      <c r="BM166" s="147" t="s">
        <v>250</v>
      </c>
    </row>
    <row r="167" spans="2:65" s="11" customFormat="1" ht="22.9" customHeight="1">
      <c r="B167" s="124"/>
      <c r="D167" s="125" t="s">
        <v>70</v>
      </c>
      <c r="E167" s="133" t="s">
        <v>251</v>
      </c>
      <c r="F167" s="133" t="s">
        <v>252</v>
      </c>
      <c r="J167" s="134">
        <f>BK167</f>
        <v>274.79000000000002</v>
      </c>
      <c r="L167" s="124"/>
      <c r="M167" s="128"/>
      <c r="P167" s="129">
        <f>P168</f>
        <v>8.5773590000000013</v>
      </c>
      <c r="R167" s="129">
        <f>R168</f>
        <v>0</v>
      </c>
      <c r="T167" s="130">
        <f>T168</f>
        <v>0</v>
      </c>
      <c r="AR167" s="125" t="s">
        <v>78</v>
      </c>
      <c r="AT167" s="131" t="s">
        <v>70</v>
      </c>
      <c r="AU167" s="131" t="s">
        <v>78</v>
      </c>
      <c r="AY167" s="125" t="s">
        <v>124</v>
      </c>
      <c r="BK167" s="132">
        <f>BK168</f>
        <v>274.79000000000002</v>
      </c>
    </row>
    <row r="168" spans="2:65" s="1" customFormat="1" ht="33" customHeight="1">
      <c r="B168" s="135"/>
      <c r="C168" s="136" t="s">
        <v>253</v>
      </c>
      <c r="D168" s="136" t="s">
        <v>126</v>
      </c>
      <c r="E168" s="137" t="s">
        <v>254</v>
      </c>
      <c r="F168" s="138" t="s">
        <v>255</v>
      </c>
      <c r="G168" s="139" t="s">
        <v>157</v>
      </c>
      <c r="H168" s="140">
        <v>26.071000000000002</v>
      </c>
      <c r="I168" s="141">
        <v>10.54</v>
      </c>
      <c r="J168" s="141">
        <f>ROUND(I168*H168,2)</f>
        <v>274.79000000000002</v>
      </c>
      <c r="K168" s="142"/>
      <c r="L168" s="25"/>
      <c r="M168" s="143" t="s">
        <v>1</v>
      </c>
      <c r="N168" s="144" t="s">
        <v>37</v>
      </c>
      <c r="O168" s="145">
        <v>0.32900000000000001</v>
      </c>
      <c r="P168" s="145">
        <f>O168*H168</f>
        <v>8.5773590000000013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130</v>
      </c>
      <c r="AT168" s="147" t="s">
        <v>126</v>
      </c>
      <c r="AU168" s="147" t="s">
        <v>84</v>
      </c>
      <c r="AY168" s="13" t="s">
        <v>124</v>
      </c>
      <c r="BE168" s="148">
        <f>IF(N168="základná",J168,0)</f>
        <v>0</v>
      </c>
      <c r="BF168" s="148">
        <f>IF(N168="znížená",J168,0)</f>
        <v>274.79000000000002</v>
      </c>
      <c r="BG168" s="148">
        <f>IF(N168="zákl. prenesená",J168,0)</f>
        <v>0</v>
      </c>
      <c r="BH168" s="148">
        <f>IF(N168="zníž. prenesená",J168,0)</f>
        <v>0</v>
      </c>
      <c r="BI168" s="148">
        <f>IF(N168="nulová",J168,0)</f>
        <v>0</v>
      </c>
      <c r="BJ168" s="13" t="s">
        <v>84</v>
      </c>
      <c r="BK168" s="148">
        <f>ROUND(I168*H168,2)</f>
        <v>274.79000000000002</v>
      </c>
      <c r="BL168" s="13" t="s">
        <v>130</v>
      </c>
      <c r="BM168" s="147" t="s">
        <v>256</v>
      </c>
    </row>
    <row r="169" spans="2:65" s="11" customFormat="1" ht="25.9" customHeight="1">
      <c r="B169" s="124"/>
      <c r="D169" s="125" t="s">
        <v>70</v>
      </c>
      <c r="E169" s="126" t="s">
        <v>257</v>
      </c>
      <c r="F169" s="126" t="s">
        <v>258</v>
      </c>
      <c r="J169" s="127">
        <f>BK169</f>
        <v>33419.770000000004</v>
      </c>
      <c r="L169" s="124"/>
      <c r="M169" s="128"/>
      <c r="P169" s="129">
        <f>P170+P185+P189+P203</f>
        <v>641.7139535</v>
      </c>
      <c r="R169" s="129">
        <f>R170+R185+R189+R203</f>
        <v>6.5663145120399999</v>
      </c>
      <c r="T169" s="130">
        <f>T170+T185+T189+T203</f>
        <v>0</v>
      </c>
      <c r="AR169" s="125" t="s">
        <v>84</v>
      </c>
      <c r="AT169" s="131" t="s">
        <v>70</v>
      </c>
      <c r="AU169" s="131" t="s">
        <v>71</v>
      </c>
      <c r="AY169" s="125" t="s">
        <v>124</v>
      </c>
      <c r="BK169" s="132">
        <f>BK170+BK185+BK189+BK203</f>
        <v>33419.770000000004</v>
      </c>
    </row>
    <row r="170" spans="2:65" s="11" customFormat="1" ht="22.9" customHeight="1">
      <c r="B170" s="124"/>
      <c r="D170" s="125" t="s">
        <v>70</v>
      </c>
      <c r="E170" s="133" t="s">
        <v>259</v>
      </c>
      <c r="F170" s="133" t="s">
        <v>260</v>
      </c>
      <c r="J170" s="134">
        <f>BK170</f>
        <v>8930.8700000000008</v>
      </c>
      <c r="L170" s="124"/>
      <c r="M170" s="128"/>
      <c r="P170" s="129">
        <f>SUM(P171:P184)</f>
        <v>164.48511483999999</v>
      </c>
      <c r="R170" s="129">
        <f>SUM(R171:R184)</f>
        <v>1.9817972279999998</v>
      </c>
      <c r="T170" s="130">
        <f>SUM(T171:T184)</f>
        <v>0</v>
      </c>
      <c r="AR170" s="125" t="s">
        <v>84</v>
      </c>
      <c r="AT170" s="131" t="s">
        <v>70</v>
      </c>
      <c r="AU170" s="131" t="s">
        <v>78</v>
      </c>
      <c r="AY170" s="125" t="s">
        <v>124</v>
      </c>
      <c r="BK170" s="132">
        <f>SUM(BK171:BK184)</f>
        <v>8930.8700000000008</v>
      </c>
    </row>
    <row r="171" spans="2:65" s="1" customFormat="1" ht="33" customHeight="1">
      <c r="B171" s="135"/>
      <c r="C171" s="136" t="s">
        <v>261</v>
      </c>
      <c r="D171" s="136" t="s">
        <v>126</v>
      </c>
      <c r="E171" s="137" t="s">
        <v>262</v>
      </c>
      <c r="F171" s="138" t="s">
        <v>263</v>
      </c>
      <c r="G171" s="139" t="s">
        <v>264</v>
      </c>
      <c r="H171" s="140">
        <v>276</v>
      </c>
      <c r="I171" s="141">
        <v>7.6</v>
      </c>
      <c r="J171" s="141">
        <f>ROUND(I171*H171,2)</f>
        <v>2097.6</v>
      </c>
      <c r="K171" s="142"/>
      <c r="L171" s="25"/>
      <c r="M171" s="143" t="s">
        <v>1</v>
      </c>
      <c r="N171" s="144" t="s">
        <v>37</v>
      </c>
      <c r="O171" s="145">
        <v>0.28899999999999998</v>
      </c>
      <c r="P171" s="145">
        <f>O171*H171</f>
        <v>79.763999999999996</v>
      </c>
      <c r="Q171" s="145">
        <v>9.0000000000000006E-5</v>
      </c>
      <c r="R171" s="145">
        <f>Q171*H171</f>
        <v>2.4840000000000001E-2</v>
      </c>
      <c r="S171" s="145">
        <v>0</v>
      </c>
      <c r="T171" s="146">
        <f>S171*H171</f>
        <v>0</v>
      </c>
      <c r="AR171" s="147" t="s">
        <v>189</v>
      </c>
      <c r="AT171" s="147" t="s">
        <v>126</v>
      </c>
      <c r="AU171" s="147" t="s">
        <v>84</v>
      </c>
      <c r="AY171" s="13" t="s">
        <v>124</v>
      </c>
      <c r="BE171" s="148">
        <f>IF(N171="základná",J171,0)</f>
        <v>0</v>
      </c>
      <c r="BF171" s="148">
        <f>IF(N171="znížená",J171,0)</f>
        <v>2097.6</v>
      </c>
      <c r="BG171" s="148">
        <f>IF(N171="zákl. prenesená",J171,0)</f>
        <v>0</v>
      </c>
      <c r="BH171" s="148">
        <f>IF(N171="zníž. prenesená",J171,0)</f>
        <v>0</v>
      </c>
      <c r="BI171" s="148">
        <f>IF(N171="nulová",J171,0)</f>
        <v>0</v>
      </c>
      <c r="BJ171" s="13" t="s">
        <v>84</v>
      </c>
      <c r="BK171" s="148">
        <f>ROUND(I171*H171,2)</f>
        <v>2097.6</v>
      </c>
      <c r="BL171" s="13" t="s">
        <v>189</v>
      </c>
      <c r="BM171" s="147" t="s">
        <v>265</v>
      </c>
    </row>
    <row r="172" spans="2:65" s="1" customFormat="1" ht="16.5" customHeight="1">
      <c r="B172" s="135"/>
      <c r="C172" s="149" t="s">
        <v>266</v>
      </c>
      <c r="D172" s="149" t="s">
        <v>243</v>
      </c>
      <c r="E172" s="150" t="s">
        <v>267</v>
      </c>
      <c r="F172" s="151" t="s">
        <v>268</v>
      </c>
      <c r="G172" s="152" t="s">
        <v>129</v>
      </c>
      <c r="H172" s="153">
        <v>1.8220000000000001</v>
      </c>
      <c r="I172" s="154">
        <v>1210.95</v>
      </c>
      <c r="J172" s="154">
        <f>ROUND(I172*H172,2)</f>
        <v>2206.35</v>
      </c>
      <c r="K172" s="155"/>
      <c r="L172" s="156"/>
      <c r="M172" s="157" t="s">
        <v>1</v>
      </c>
      <c r="N172" s="158" t="s">
        <v>37</v>
      </c>
      <c r="O172" s="145">
        <v>0</v>
      </c>
      <c r="P172" s="145">
        <f>O172*H172</f>
        <v>0</v>
      </c>
      <c r="Q172" s="145">
        <v>0.54</v>
      </c>
      <c r="R172" s="145">
        <f>Q172*H172</f>
        <v>0.98388000000000009</v>
      </c>
      <c r="S172" s="145">
        <v>0</v>
      </c>
      <c r="T172" s="146">
        <f>S172*H172</f>
        <v>0</v>
      </c>
      <c r="AR172" s="147" t="s">
        <v>261</v>
      </c>
      <c r="AT172" s="147" t="s">
        <v>243</v>
      </c>
      <c r="AU172" s="147" t="s">
        <v>84</v>
      </c>
      <c r="AY172" s="13" t="s">
        <v>124</v>
      </c>
      <c r="BE172" s="148">
        <f>IF(N172="základná",J172,0)</f>
        <v>0</v>
      </c>
      <c r="BF172" s="148">
        <f>IF(N172="znížená",J172,0)</f>
        <v>2206.35</v>
      </c>
      <c r="BG172" s="148">
        <f>IF(N172="zákl. prenesená",J172,0)</f>
        <v>0</v>
      </c>
      <c r="BH172" s="148">
        <f>IF(N172="zníž. prenesená",J172,0)</f>
        <v>0</v>
      </c>
      <c r="BI172" s="148">
        <f>IF(N172="nulová",J172,0)</f>
        <v>0</v>
      </c>
      <c r="BJ172" s="13" t="s">
        <v>84</v>
      </c>
      <c r="BK172" s="148">
        <f>ROUND(I172*H172,2)</f>
        <v>2206.35</v>
      </c>
      <c r="BL172" s="13" t="s">
        <v>189</v>
      </c>
      <c r="BM172" s="147" t="s">
        <v>269</v>
      </c>
    </row>
    <row r="173" spans="2:65" s="1" customFormat="1" ht="37.9" customHeight="1">
      <c r="B173" s="135"/>
      <c r="C173" s="136" t="s">
        <v>270</v>
      </c>
      <c r="D173" s="136" t="s">
        <v>126</v>
      </c>
      <c r="E173" s="137" t="s">
        <v>271</v>
      </c>
      <c r="F173" s="138" t="s">
        <v>272</v>
      </c>
      <c r="G173" s="139" t="s">
        <v>129</v>
      </c>
      <c r="H173" s="140">
        <v>1.8220000000000001</v>
      </c>
      <c r="I173" s="141">
        <v>13.04</v>
      </c>
      <c r="J173" s="141">
        <f>ROUND(I173*H173,2)</f>
        <v>23.76</v>
      </c>
      <c r="K173" s="142"/>
      <c r="L173" s="25"/>
      <c r="M173" s="143" t="s">
        <v>1</v>
      </c>
      <c r="N173" s="144" t="s">
        <v>37</v>
      </c>
      <c r="O173" s="145">
        <v>5.7200000000000003E-3</v>
      </c>
      <c r="P173" s="145">
        <f>O173*H173</f>
        <v>1.0421840000000002E-2</v>
      </c>
      <c r="Q173" s="145">
        <v>1.2888999999999999E-2</v>
      </c>
      <c r="R173" s="145">
        <f>Q173*H173</f>
        <v>2.3483758E-2</v>
      </c>
      <c r="S173" s="145">
        <v>0</v>
      </c>
      <c r="T173" s="146">
        <f>S173*H173</f>
        <v>0</v>
      </c>
      <c r="AR173" s="147" t="s">
        <v>189</v>
      </c>
      <c r="AT173" s="147" t="s">
        <v>126</v>
      </c>
      <c r="AU173" s="147" t="s">
        <v>84</v>
      </c>
      <c r="AY173" s="13" t="s">
        <v>124</v>
      </c>
      <c r="BE173" s="148">
        <f>IF(N173="základná",J173,0)</f>
        <v>0</v>
      </c>
      <c r="BF173" s="148">
        <f>IF(N173="znížená",J173,0)</f>
        <v>23.76</v>
      </c>
      <c r="BG173" s="148">
        <f>IF(N173="zákl. prenesená",J173,0)</f>
        <v>0</v>
      </c>
      <c r="BH173" s="148">
        <f>IF(N173="zníž. prenesená",J173,0)</f>
        <v>0</v>
      </c>
      <c r="BI173" s="148">
        <f>IF(N173="nulová",J173,0)</f>
        <v>0</v>
      </c>
      <c r="BJ173" s="13" t="s">
        <v>84</v>
      </c>
      <c r="BK173" s="148">
        <f>ROUND(I173*H173,2)</f>
        <v>23.76</v>
      </c>
      <c r="BL173" s="13" t="s">
        <v>189</v>
      </c>
      <c r="BM173" s="147" t="s">
        <v>273</v>
      </c>
    </row>
    <row r="174" spans="2:65" s="1" customFormat="1" ht="24.2" customHeight="1">
      <c r="B174" s="135"/>
      <c r="C174" s="136" t="s">
        <v>274</v>
      </c>
      <c r="D174" s="136" t="s">
        <v>126</v>
      </c>
      <c r="E174" s="137" t="s">
        <v>275</v>
      </c>
      <c r="F174" s="138" t="s">
        <v>276</v>
      </c>
      <c r="G174" s="139" t="s">
        <v>163</v>
      </c>
      <c r="H174" s="140">
        <v>11.456</v>
      </c>
      <c r="I174" s="141">
        <v>8.0500000000000007</v>
      </c>
      <c r="J174" s="141">
        <f>ROUND(I174*H174,2)</f>
        <v>92.22</v>
      </c>
      <c r="K174" s="142"/>
      <c r="L174" s="25"/>
      <c r="M174" s="143" t="s">
        <v>1</v>
      </c>
      <c r="N174" s="144" t="s">
        <v>37</v>
      </c>
      <c r="O174" s="145">
        <v>0.30099999999999999</v>
      </c>
      <c r="P174" s="145">
        <f>O174*H174</f>
        <v>3.4482559999999998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189</v>
      </c>
      <c r="AT174" s="147" t="s">
        <v>126</v>
      </c>
      <c r="AU174" s="147" t="s">
        <v>84</v>
      </c>
      <c r="AY174" s="13" t="s">
        <v>124</v>
      </c>
      <c r="BE174" s="148">
        <f>IF(N174="základná",J174,0)</f>
        <v>0</v>
      </c>
      <c r="BF174" s="148">
        <f>IF(N174="znížená",J174,0)</f>
        <v>92.22</v>
      </c>
      <c r="BG174" s="148">
        <f>IF(N174="zákl. prenesená",J174,0)</f>
        <v>0</v>
      </c>
      <c r="BH174" s="148">
        <f>IF(N174="zníž. prenesená",J174,0)</f>
        <v>0</v>
      </c>
      <c r="BI174" s="148">
        <f>IF(N174="nulová",J174,0)</f>
        <v>0</v>
      </c>
      <c r="BJ174" s="13" t="s">
        <v>84</v>
      </c>
      <c r="BK174" s="148">
        <f>ROUND(I174*H174,2)</f>
        <v>92.22</v>
      </c>
      <c r="BL174" s="13" t="s">
        <v>189</v>
      </c>
      <c r="BM174" s="147" t="s">
        <v>277</v>
      </c>
    </row>
    <row r="175" spans="2:65" s="1" customFormat="1" ht="24.2" customHeight="1">
      <c r="B175" s="135"/>
      <c r="C175" s="149" t="s">
        <v>278</v>
      </c>
      <c r="D175" s="149" t="s">
        <v>243</v>
      </c>
      <c r="E175" s="150" t="s">
        <v>279</v>
      </c>
      <c r="F175" s="151" t="s">
        <v>280</v>
      </c>
      <c r="G175" s="152" t="s">
        <v>163</v>
      </c>
      <c r="H175" s="153">
        <v>12.029</v>
      </c>
      <c r="I175" s="154">
        <v>53.6</v>
      </c>
      <c r="J175" s="154">
        <f>ROUND(I175*H175,2)</f>
        <v>644.75</v>
      </c>
      <c r="K175" s="155"/>
      <c r="L175" s="156"/>
      <c r="M175" s="157" t="s">
        <v>1</v>
      </c>
      <c r="N175" s="158" t="s">
        <v>37</v>
      </c>
      <c r="O175" s="145">
        <v>0</v>
      </c>
      <c r="P175" s="145">
        <f>O175*H175</f>
        <v>0</v>
      </c>
      <c r="Q175" s="145">
        <v>1.4999999999999999E-2</v>
      </c>
      <c r="R175" s="145">
        <f>Q175*H175</f>
        <v>0.18043499999999998</v>
      </c>
      <c r="S175" s="145">
        <v>0</v>
      </c>
      <c r="T175" s="146">
        <f>S175*H175</f>
        <v>0</v>
      </c>
      <c r="AR175" s="147" t="s">
        <v>261</v>
      </c>
      <c r="AT175" s="147" t="s">
        <v>243</v>
      </c>
      <c r="AU175" s="147" t="s">
        <v>84</v>
      </c>
      <c r="AY175" s="13" t="s">
        <v>124</v>
      </c>
      <c r="BE175" s="148">
        <f>IF(N175="základná",J175,0)</f>
        <v>0</v>
      </c>
      <c r="BF175" s="148">
        <f>IF(N175="znížená",J175,0)</f>
        <v>644.75</v>
      </c>
      <c r="BG175" s="148">
        <f>IF(N175="zákl. prenesená",J175,0)</f>
        <v>0</v>
      </c>
      <c r="BH175" s="148">
        <f>IF(N175="zníž. prenesená",J175,0)</f>
        <v>0</v>
      </c>
      <c r="BI175" s="148">
        <f>IF(N175="nulová",J175,0)</f>
        <v>0</v>
      </c>
      <c r="BJ175" s="13" t="s">
        <v>84</v>
      </c>
      <c r="BK175" s="148">
        <f>ROUND(I175*H175,2)</f>
        <v>644.75</v>
      </c>
      <c r="BL175" s="13" t="s">
        <v>189</v>
      </c>
      <c r="BM175" s="147" t="s">
        <v>281</v>
      </c>
    </row>
    <row r="176" spans="2:65" s="1" customFormat="1" ht="39">
      <c r="B176" s="25"/>
      <c r="D176" s="159" t="s">
        <v>282</v>
      </c>
      <c r="F176" s="160" t="s">
        <v>283</v>
      </c>
      <c r="L176" s="25"/>
      <c r="M176" s="161"/>
      <c r="T176" s="52"/>
      <c r="AT176" s="13" t="s">
        <v>282</v>
      </c>
      <c r="AU176" s="13" t="s">
        <v>84</v>
      </c>
    </row>
    <row r="177" spans="2:65" s="1" customFormat="1" ht="24.2" customHeight="1">
      <c r="B177" s="135"/>
      <c r="C177" s="136" t="s">
        <v>284</v>
      </c>
      <c r="D177" s="136" t="s">
        <v>126</v>
      </c>
      <c r="E177" s="137" t="s">
        <v>285</v>
      </c>
      <c r="F177" s="138" t="s">
        <v>286</v>
      </c>
      <c r="G177" s="139" t="s">
        <v>129</v>
      </c>
      <c r="H177" s="140">
        <v>0.34399999999999997</v>
      </c>
      <c r="I177" s="141">
        <v>4.4400000000000004</v>
      </c>
      <c r="J177" s="141">
        <f t="shared" ref="J177:J184" si="30">ROUND(I177*H177,2)</f>
        <v>1.53</v>
      </c>
      <c r="K177" s="142"/>
      <c r="L177" s="25"/>
      <c r="M177" s="143" t="s">
        <v>1</v>
      </c>
      <c r="N177" s="144" t="s">
        <v>37</v>
      </c>
      <c r="O177" s="145">
        <v>1E-3</v>
      </c>
      <c r="P177" s="145">
        <f t="shared" ref="P177:P184" si="31">O177*H177</f>
        <v>3.4399999999999996E-4</v>
      </c>
      <c r="Q177" s="145">
        <v>2.5899999999999999E-3</v>
      </c>
      <c r="R177" s="145">
        <f t="shared" ref="R177:R184" si="32">Q177*H177</f>
        <v>8.9095999999999989E-4</v>
      </c>
      <c r="S177" s="145">
        <v>0</v>
      </c>
      <c r="T177" s="146">
        <f t="shared" ref="T177:T184" si="33">S177*H177</f>
        <v>0</v>
      </c>
      <c r="AR177" s="147" t="s">
        <v>189</v>
      </c>
      <c r="AT177" s="147" t="s">
        <v>126</v>
      </c>
      <c r="AU177" s="147" t="s">
        <v>84</v>
      </c>
      <c r="AY177" s="13" t="s">
        <v>124</v>
      </c>
      <c r="BE177" s="148">
        <f t="shared" ref="BE177:BE184" si="34">IF(N177="základná",J177,0)</f>
        <v>0</v>
      </c>
      <c r="BF177" s="148">
        <f t="shared" ref="BF177:BF184" si="35">IF(N177="znížená",J177,0)</f>
        <v>1.53</v>
      </c>
      <c r="BG177" s="148">
        <f t="shared" ref="BG177:BG184" si="36">IF(N177="zákl. prenesená",J177,0)</f>
        <v>0</v>
      </c>
      <c r="BH177" s="148">
        <f t="shared" ref="BH177:BH184" si="37">IF(N177="zníž. prenesená",J177,0)</f>
        <v>0</v>
      </c>
      <c r="BI177" s="148">
        <f t="shared" ref="BI177:BI184" si="38">IF(N177="nulová",J177,0)</f>
        <v>0</v>
      </c>
      <c r="BJ177" s="13" t="s">
        <v>84</v>
      </c>
      <c r="BK177" s="148">
        <f t="shared" ref="BK177:BK184" si="39">ROUND(I177*H177,2)</f>
        <v>1.53</v>
      </c>
      <c r="BL177" s="13" t="s">
        <v>189</v>
      </c>
      <c r="BM177" s="147" t="s">
        <v>287</v>
      </c>
    </row>
    <row r="178" spans="2:65" s="1" customFormat="1" ht="24.2" customHeight="1">
      <c r="B178" s="135"/>
      <c r="C178" s="136" t="s">
        <v>288</v>
      </c>
      <c r="D178" s="136" t="s">
        <v>126</v>
      </c>
      <c r="E178" s="137" t="s">
        <v>289</v>
      </c>
      <c r="F178" s="138" t="s">
        <v>290</v>
      </c>
      <c r="G178" s="139" t="s">
        <v>264</v>
      </c>
      <c r="H178" s="140">
        <v>177</v>
      </c>
      <c r="I178" s="141">
        <v>11.94</v>
      </c>
      <c r="J178" s="141">
        <f t="shared" si="30"/>
        <v>2113.38</v>
      </c>
      <c r="K178" s="142"/>
      <c r="L178" s="25"/>
      <c r="M178" s="143" t="s">
        <v>1</v>
      </c>
      <c r="N178" s="144" t="s">
        <v>37</v>
      </c>
      <c r="O178" s="145">
        <v>0.435</v>
      </c>
      <c r="P178" s="145">
        <f t="shared" si="31"/>
        <v>76.995000000000005</v>
      </c>
      <c r="Q178" s="145">
        <v>2.1000000000000001E-4</v>
      </c>
      <c r="R178" s="145">
        <f t="shared" si="32"/>
        <v>3.7170000000000002E-2</v>
      </c>
      <c r="S178" s="145">
        <v>0</v>
      </c>
      <c r="T178" s="146">
        <f t="shared" si="33"/>
        <v>0</v>
      </c>
      <c r="AR178" s="147" t="s">
        <v>189</v>
      </c>
      <c r="AT178" s="147" t="s">
        <v>126</v>
      </c>
      <c r="AU178" s="147" t="s">
        <v>84</v>
      </c>
      <c r="AY178" s="13" t="s">
        <v>124</v>
      </c>
      <c r="BE178" s="148">
        <f t="shared" si="34"/>
        <v>0</v>
      </c>
      <c r="BF178" s="148">
        <f t="shared" si="35"/>
        <v>2113.38</v>
      </c>
      <c r="BG178" s="148">
        <f t="shared" si="36"/>
        <v>0</v>
      </c>
      <c r="BH178" s="148">
        <f t="shared" si="37"/>
        <v>0</v>
      </c>
      <c r="BI178" s="148">
        <f t="shared" si="38"/>
        <v>0</v>
      </c>
      <c r="BJ178" s="13" t="s">
        <v>84</v>
      </c>
      <c r="BK178" s="148">
        <f t="shared" si="39"/>
        <v>2113.38</v>
      </c>
      <c r="BL178" s="13" t="s">
        <v>189</v>
      </c>
      <c r="BM178" s="147" t="s">
        <v>291</v>
      </c>
    </row>
    <row r="179" spans="2:65" s="1" customFormat="1" ht="16.5" customHeight="1">
      <c r="B179" s="135"/>
      <c r="C179" s="149" t="s">
        <v>292</v>
      </c>
      <c r="D179" s="149" t="s">
        <v>243</v>
      </c>
      <c r="E179" s="150" t="s">
        <v>293</v>
      </c>
      <c r="F179" s="151" t="s">
        <v>268</v>
      </c>
      <c r="G179" s="152" t="s">
        <v>129</v>
      </c>
      <c r="H179" s="153">
        <v>1.1779999999999999</v>
      </c>
      <c r="I179" s="154">
        <v>1210.95</v>
      </c>
      <c r="J179" s="154">
        <f t="shared" si="30"/>
        <v>1426.5</v>
      </c>
      <c r="K179" s="155"/>
      <c r="L179" s="156"/>
      <c r="M179" s="157" t="s">
        <v>1</v>
      </c>
      <c r="N179" s="158" t="s">
        <v>37</v>
      </c>
      <c r="O179" s="145">
        <v>0</v>
      </c>
      <c r="P179" s="145">
        <f t="shared" si="31"/>
        <v>0</v>
      </c>
      <c r="Q179" s="145">
        <v>0.54</v>
      </c>
      <c r="R179" s="145">
        <f t="shared" si="32"/>
        <v>0.63612000000000002</v>
      </c>
      <c r="S179" s="145">
        <v>0</v>
      </c>
      <c r="T179" s="146">
        <f t="shared" si="33"/>
        <v>0</v>
      </c>
      <c r="AR179" s="147" t="s">
        <v>261</v>
      </c>
      <c r="AT179" s="147" t="s">
        <v>243</v>
      </c>
      <c r="AU179" s="147" t="s">
        <v>84</v>
      </c>
      <c r="AY179" s="13" t="s">
        <v>124</v>
      </c>
      <c r="BE179" s="148">
        <f t="shared" si="34"/>
        <v>0</v>
      </c>
      <c r="BF179" s="148">
        <f t="shared" si="35"/>
        <v>1426.5</v>
      </c>
      <c r="BG179" s="148">
        <f t="shared" si="36"/>
        <v>0</v>
      </c>
      <c r="BH179" s="148">
        <f t="shared" si="37"/>
        <v>0</v>
      </c>
      <c r="BI179" s="148">
        <f t="shared" si="38"/>
        <v>0</v>
      </c>
      <c r="BJ179" s="13" t="s">
        <v>84</v>
      </c>
      <c r="BK179" s="148">
        <f t="shared" si="39"/>
        <v>1426.5</v>
      </c>
      <c r="BL179" s="13" t="s">
        <v>189</v>
      </c>
      <c r="BM179" s="147" t="s">
        <v>294</v>
      </c>
    </row>
    <row r="180" spans="2:65" s="1" customFormat="1" ht="24.2" customHeight="1">
      <c r="B180" s="135"/>
      <c r="C180" s="136" t="s">
        <v>295</v>
      </c>
      <c r="D180" s="136" t="s">
        <v>126</v>
      </c>
      <c r="E180" s="137" t="s">
        <v>296</v>
      </c>
      <c r="F180" s="138" t="s">
        <v>297</v>
      </c>
      <c r="G180" s="139" t="s">
        <v>129</v>
      </c>
      <c r="H180" s="140">
        <v>1.1779999999999999</v>
      </c>
      <c r="I180" s="141">
        <v>26.05</v>
      </c>
      <c r="J180" s="141">
        <f t="shared" si="30"/>
        <v>30.69</v>
      </c>
      <c r="K180" s="142"/>
      <c r="L180" s="25"/>
      <c r="M180" s="143" t="s">
        <v>1</v>
      </c>
      <c r="N180" s="144" t="s">
        <v>37</v>
      </c>
      <c r="O180" s="145">
        <v>1.0999999999999999E-2</v>
      </c>
      <c r="P180" s="145">
        <f t="shared" si="31"/>
        <v>1.2957999999999999E-2</v>
      </c>
      <c r="Q180" s="145">
        <v>2.5780000000000001E-2</v>
      </c>
      <c r="R180" s="145">
        <f t="shared" si="32"/>
        <v>3.0368839999999998E-2</v>
      </c>
      <c r="S180" s="145">
        <v>0</v>
      </c>
      <c r="T180" s="146">
        <f t="shared" si="33"/>
        <v>0</v>
      </c>
      <c r="AR180" s="147" t="s">
        <v>189</v>
      </c>
      <c r="AT180" s="147" t="s">
        <v>126</v>
      </c>
      <c r="AU180" s="147" t="s">
        <v>84</v>
      </c>
      <c r="AY180" s="13" t="s">
        <v>124</v>
      </c>
      <c r="BE180" s="148">
        <f t="shared" si="34"/>
        <v>0</v>
      </c>
      <c r="BF180" s="148">
        <f t="shared" si="35"/>
        <v>30.69</v>
      </c>
      <c r="BG180" s="148">
        <f t="shared" si="36"/>
        <v>0</v>
      </c>
      <c r="BH180" s="148">
        <f t="shared" si="37"/>
        <v>0</v>
      </c>
      <c r="BI180" s="148">
        <f t="shared" si="38"/>
        <v>0</v>
      </c>
      <c r="BJ180" s="13" t="s">
        <v>84</v>
      </c>
      <c r="BK180" s="148">
        <f t="shared" si="39"/>
        <v>30.69</v>
      </c>
      <c r="BL180" s="13" t="s">
        <v>189</v>
      </c>
      <c r="BM180" s="147" t="s">
        <v>298</v>
      </c>
    </row>
    <row r="181" spans="2:65" s="1" customFormat="1" ht="24.2" customHeight="1">
      <c r="B181" s="135"/>
      <c r="C181" s="136" t="s">
        <v>299</v>
      </c>
      <c r="D181" s="136" t="s">
        <v>126</v>
      </c>
      <c r="E181" s="137" t="s">
        <v>300</v>
      </c>
      <c r="F181" s="138" t="s">
        <v>301</v>
      </c>
      <c r="G181" s="139" t="s">
        <v>264</v>
      </c>
      <c r="H181" s="140">
        <v>9.65</v>
      </c>
      <c r="I181" s="141">
        <v>2.39</v>
      </c>
      <c r="J181" s="141">
        <f t="shared" si="30"/>
        <v>23.06</v>
      </c>
      <c r="K181" s="142"/>
      <c r="L181" s="25"/>
      <c r="M181" s="143" t="s">
        <v>1</v>
      </c>
      <c r="N181" s="144" t="s">
        <v>37</v>
      </c>
      <c r="O181" s="145">
        <v>8.8999999999999996E-2</v>
      </c>
      <c r="P181" s="145">
        <f t="shared" si="31"/>
        <v>0.85885</v>
      </c>
      <c r="Q181" s="145">
        <v>0</v>
      </c>
      <c r="R181" s="145">
        <f t="shared" si="32"/>
        <v>0</v>
      </c>
      <c r="S181" s="145">
        <v>0</v>
      </c>
      <c r="T181" s="146">
        <f t="shared" si="33"/>
        <v>0</v>
      </c>
      <c r="AR181" s="147" t="s">
        <v>189</v>
      </c>
      <c r="AT181" s="147" t="s">
        <v>126</v>
      </c>
      <c r="AU181" s="147" t="s">
        <v>84</v>
      </c>
      <c r="AY181" s="13" t="s">
        <v>124</v>
      </c>
      <c r="BE181" s="148">
        <f t="shared" si="34"/>
        <v>0</v>
      </c>
      <c r="BF181" s="148">
        <f t="shared" si="35"/>
        <v>23.06</v>
      </c>
      <c r="BG181" s="148">
        <f t="shared" si="36"/>
        <v>0</v>
      </c>
      <c r="BH181" s="148">
        <f t="shared" si="37"/>
        <v>0</v>
      </c>
      <c r="BI181" s="148">
        <f t="shared" si="38"/>
        <v>0</v>
      </c>
      <c r="BJ181" s="13" t="s">
        <v>84</v>
      </c>
      <c r="BK181" s="148">
        <f t="shared" si="39"/>
        <v>23.06</v>
      </c>
      <c r="BL181" s="13" t="s">
        <v>189</v>
      </c>
      <c r="BM181" s="147" t="s">
        <v>302</v>
      </c>
    </row>
    <row r="182" spans="2:65" s="1" customFormat="1" ht="16.5" customHeight="1">
      <c r="B182" s="135"/>
      <c r="C182" s="149" t="s">
        <v>303</v>
      </c>
      <c r="D182" s="149" t="s">
        <v>243</v>
      </c>
      <c r="E182" s="150" t="s">
        <v>293</v>
      </c>
      <c r="F182" s="151" t="s">
        <v>268</v>
      </c>
      <c r="G182" s="152" t="s">
        <v>129</v>
      </c>
      <c r="H182" s="153">
        <v>0.11899999999999999</v>
      </c>
      <c r="I182" s="154">
        <v>1210.95</v>
      </c>
      <c r="J182" s="154">
        <f t="shared" si="30"/>
        <v>144.1</v>
      </c>
      <c r="K182" s="155"/>
      <c r="L182" s="156"/>
      <c r="M182" s="157" t="s">
        <v>1</v>
      </c>
      <c r="N182" s="158" t="s">
        <v>37</v>
      </c>
      <c r="O182" s="145">
        <v>0</v>
      </c>
      <c r="P182" s="145">
        <f t="shared" si="31"/>
        <v>0</v>
      </c>
      <c r="Q182" s="145">
        <v>0.54</v>
      </c>
      <c r="R182" s="145">
        <f t="shared" si="32"/>
        <v>6.4259999999999998E-2</v>
      </c>
      <c r="S182" s="145">
        <v>0</v>
      </c>
      <c r="T182" s="146">
        <f t="shared" si="33"/>
        <v>0</v>
      </c>
      <c r="AR182" s="147" t="s">
        <v>261</v>
      </c>
      <c r="AT182" s="147" t="s">
        <v>243</v>
      </c>
      <c r="AU182" s="147" t="s">
        <v>84</v>
      </c>
      <c r="AY182" s="13" t="s">
        <v>124</v>
      </c>
      <c r="BE182" s="148">
        <f t="shared" si="34"/>
        <v>0</v>
      </c>
      <c r="BF182" s="148">
        <f t="shared" si="35"/>
        <v>144.1</v>
      </c>
      <c r="BG182" s="148">
        <f t="shared" si="36"/>
        <v>0</v>
      </c>
      <c r="BH182" s="148">
        <f t="shared" si="37"/>
        <v>0</v>
      </c>
      <c r="BI182" s="148">
        <f t="shared" si="38"/>
        <v>0</v>
      </c>
      <c r="BJ182" s="13" t="s">
        <v>84</v>
      </c>
      <c r="BK182" s="148">
        <f t="shared" si="39"/>
        <v>144.1</v>
      </c>
      <c r="BL182" s="13" t="s">
        <v>189</v>
      </c>
      <c r="BM182" s="147" t="s">
        <v>304</v>
      </c>
    </row>
    <row r="183" spans="2:65" s="1" customFormat="1" ht="24.2" customHeight="1">
      <c r="B183" s="135"/>
      <c r="C183" s="136" t="s">
        <v>305</v>
      </c>
      <c r="D183" s="136" t="s">
        <v>126</v>
      </c>
      <c r="E183" s="137" t="s">
        <v>306</v>
      </c>
      <c r="F183" s="138" t="s">
        <v>307</v>
      </c>
      <c r="G183" s="139" t="s">
        <v>129</v>
      </c>
      <c r="H183" s="140">
        <v>0.11899999999999999</v>
      </c>
      <c r="I183" s="141">
        <v>4.88</v>
      </c>
      <c r="J183" s="141">
        <f t="shared" si="30"/>
        <v>0.57999999999999996</v>
      </c>
      <c r="K183" s="142"/>
      <c r="L183" s="25"/>
      <c r="M183" s="143" t="s">
        <v>1</v>
      </c>
      <c r="N183" s="144" t="s">
        <v>37</v>
      </c>
      <c r="O183" s="145">
        <v>1E-3</v>
      </c>
      <c r="P183" s="145">
        <f t="shared" si="31"/>
        <v>1.1899999999999999E-4</v>
      </c>
      <c r="Q183" s="145">
        <v>2.9299999999999999E-3</v>
      </c>
      <c r="R183" s="145">
        <f t="shared" si="32"/>
        <v>3.4866999999999998E-4</v>
      </c>
      <c r="S183" s="145">
        <v>0</v>
      </c>
      <c r="T183" s="146">
        <f t="shared" si="33"/>
        <v>0</v>
      </c>
      <c r="AR183" s="147" t="s">
        <v>189</v>
      </c>
      <c r="AT183" s="147" t="s">
        <v>126</v>
      </c>
      <c r="AU183" s="147" t="s">
        <v>84</v>
      </c>
      <c r="AY183" s="13" t="s">
        <v>124</v>
      </c>
      <c r="BE183" s="148">
        <f t="shared" si="34"/>
        <v>0</v>
      </c>
      <c r="BF183" s="148">
        <f t="shared" si="35"/>
        <v>0.57999999999999996</v>
      </c>
      <c r="BG183" s="148">
        <f t="shared" si="36"/>
        <v>0</v>
      </c>
      <c r="BH183" s="148">
        <f t="shared" si="37"/>
        <v>0</v>
      </c>
      <c r="BI183" s="148">
        <f t="shared" si="38"/>
        <v>0</v>
      </c>
      <c r="BJ183" s="13" t="s">
        <v>84</v>
      </c>
      <c r="BK183" s="148">
        <f t="shared" si="39"/>
        <v>0.57999999999999996</v>
      </c>
      <c r="BL183" s="13" t="s">
        <v>189</v>
      </c>
      <c r="BM183" s="147" t="s">
        <v>308</v>
      </c>
    </row>
    <row r="184" spans="2:65" s="1" customFormat="1" ht="24.2" customHeight="1">
      <c r="B184" s="135"/>
      <c r="C184" s="136" t="s">
        <v>309</v>
      </c>
      <c r="D184" s="136" t="s">
        <v>126</v>
      </c>
      <c r="E184" s="137" t="s">
        <v>310</v>
      </c>
      <c r="F184" s="138" t="s">
        <v>311</v>
      </c>
      <c r="G184" s="139" t="s">
        <v>157</v>
      </c>
      <c r="H184" s="140">
        <v>1.982</v>
      </c>
      <c r="I184" s="141">
        <v>63.75</v>
      </c>
      <c r="J184" s="141">
        <f t="shared" si="30"/>
        <v>126.35</v>
      </c>
      <c r="K184" s="142"/>
      <c r="L184" s="25"/>
      <c r="M184" s="143" t="s">
        <v>1</v>
      </c>
      <c r="N184" s="144" t="s">
        <v>37</v>
      </c>
      <c r="O184" s="145">
        <v>1.7130000000000001</v>
      </c>
      <c r="P184" s="145">
        <f t="shared" si="31"/>
        <v>3.3951660000000001</v>
      </c>
      <c r="Q184" s="145">
        <v>0</v>
      </c>
      <c r="R184" s="145">
        <f t="shared" si="32"/>
        <v>0</v>
      </c>
      <c r="S184" s="145">
        <v>0</v>
      </c>
      <c r="T184" s="146">
        <f t="shared" si="33"/>
        <v>0</v>
      </c>
      <c r="AR184" s="147" t="s">
        <v>189</v>
      </c>
      <c r="AT184" s="147" t="s">
        <v>126</v>
      </c>
      <c r="AU184" s="147" t="s">
        <v>84</v>
      </c>
      <c r="AY184" s="13" t="s">
        <v>124</v>
      </c>
      <c r="BE184" s="148">
        <f t="shared" si="34"/>
        <v>0</v>
      </c>
      <c r="BF184" s="148">
        <f t="shared" si="35"/>
        <v>126.35</v>
      </c>
      <c r="BG184" s="148">
        <f t="shared" si="36"/>
        <v>0</v>
      </c>
      <c r="BH184" s="148">
        <f t="shared" si="37"/>
        <v>0</v>
      </c>
      <c r="BI184" s="148">
        <f t="shared" si="38"/>
        <v>0</v>
      </c>
      <c r="BJ184" s="13" t="s">
        <v>84</v>
      </c>
      <c r="BK184" s="148">
        <f t="shared" si="39"/>
        <v>126.35</v>
      </c>
      <c r="BL184" s="13" t="s">
        <v>189</v>
      </c>
      <c r="BM184" s="147" t="s">
        <v>312</v>
      </c>
    </row>
    <row r="185" spans="2:65" s="11" customFormat="1" ht="22.9" customHeight="1">
      <c r="B185" s="124"/>
      <c r="D185" s="125" t="s">
        <v>70</v>
      </c>
      <c r="E185" s="133" t="s">
        <v>313</v>
      </c>
      <c r="F185" s="133" t="s">
        <v>314</v>
      </c>
      <c r="J185" s="134">
        <f>BK185</f>
        <v>315.94</v>
      </c>
      <c r="L185" s="124"/>
      <c r="M185" s="128"/>
      <c r="P185" s="129">
        <f>SUM(P186:P188)</f>
        <v>2.5047280000000005</v>
      </c>
      <c r="R185" s="129">
        <f>SUM(R186:R188)</f>
        <v>2.4328704E-2</v>
      </c>
      <c r="T185" s="130">
        <f>SUM(T186:T188)</f>
        <v>0</v>
      </c>
      <c r="AR185" s="125" t="s">
        <v>84</v>
      </c>
      <c r="AT185" s="131" t="s">
        <v>70</v>
      </c>
      <c r="AU185" s="131" t="s">
        <v>78</v>
      </c>
      <c r="AY185" s="125" t="s">
        <v>124</v>
      </c>
      <c r="BK185" s="132">
        <f>SUM(BK186:BK188)</f>
        <v>315.94</v>
      </c>
    </row>
    <row r="186" spans="2:65" s="1" customFormat="1" ht="16.5" customHeight="1">
      <c r="B186" s="135"/>
      <c r="C186" s="136" t="s">
        <v>315</v>
      </c>
      <c r="D186" s="136" t="s">
        <v>126</v>
      </c>
      <c r="E186" s="137" t="s">
        <v>316</v>
      </c>
      <c r="F186" s="138" t="s">
        <v>317</v>
      </c>
      <c r="G186" s="139" t="s">
        <v>264</v>
      </c>
      <c r="H186" s="140">
        <v>12.8</v>
      </c>
      <c r="I186" s="141">
        <v>4.92</v>
      </c>
      <c r="J186" s="141">
        <f>ROUND(I186*H186,2)</f>
        <v>62.98</v>
      </c>
      <c r="K186" s="142"/>
      <c r="L186" s="25"/>
      <c r="M186" s="143" t="s">
        <v>1</v>
      </c>
      <c r="N186" s="144" t="s">
        <v>37</v>
      </c>
      <c r="O186" s="145">
        <v>0.19139</v>
      </c>
      <c r="P186" s="145">
        <f>O186*H186</f>
        <v>2.4497920000000004</v>
      </c>
      <c r="Q186" s="145">
        <v>1.0679999999999999E-5</v>
      </c>
      <c r="R186" s="145">
        <f>Q186*H186</f>
        <v>1.36704E-4</v>
      </c>
      <c r="S186" s="145">
        <v>0</v>
      </c>
      <c r="T186" s="146">
        <f>S186*H186</f>
        <v>0</v>
      </c>
      <c r="AR186" s="147" t="s">
        <v>189</v>
      </c>
      <c r="AT186" s="147" t="s">
        <v>126</v>
      </c>
      <c r="AU186" s="147" t="s">
        <v>84</v>
      </c>
      <c r="AY186" s="13" t="s">
        <v>124</v>
      </c>
      <c r="BE186" s="148">
        <f>IF(N186="základná",J186,0)</f>
        <v>0</v>
      </c>
      <c r="BF186" s="148">
        <f>IF(N186="znížená",J186,0)</f>
        <v>62.98</v>
      </c>
      <c r="BG186" s="148">
        <f>IF(N186="zákl. prenesená",J186,0)</f>
        <v>0</v>
      </c>
      <c r="BH186" s="148">
        <f>IF(N186="zníž. prenesená",J186,0)</f>
        <v>0</v>
      </c>
      <c r="BI186" s="148">
        <f>IF(N186="nulová",J186,0)</f>
        <v>0</v>
      </c>
      <c r="BJ186" s="13" t="s">
        <v>84</v>
      </c>
      <c r="BK186" s="148">
        <f>ROUND(I186*H186,2)</f>
        <v>62.98</v>
      </c>
      <c r="BL186" s="13" t="s">
        <v>189</v>
      </c>
      <c r="BM186" s="147" t="s">
        <v>318</v>
      </c>
    </row>
    <row r="187" spans="2:65" s="1" customFormat="1" ht="24.2" customHeight="1">
      <c r="B187" s="135"/>
      <c r="C187" s="149" t="s">
        <v>319</v>
      </c>
      <c r="D187" s="149" t="s">
        <v>243</v>
      </c>
      <c r="E187" s="150" t="s">
        <v>320</v>
      </c>
      <c r="F187" s="151" t="s">
        <v>321</v>
      </c>
      <c r="G187" s="152" t="s">
        <v>264</v>
      </c>
      <c r="H187" s="153">
        <v>13.44</v>
      </c>
      <c r="I187" s="154">
        <v>18.73</v>
      </c>
      <c r="J187" s="154">
        <f>ROUND(I187*H187,2)</f>
        <v>251.73</v>
      </c>
      <c r="K187" s="155"/>
      <c r="L187" s="156"/>
      <c r="M187" s="157" t="s">
        <v>1</v>
      </c>
      <c r="N187" s="158" t="s">
        <v>37</v>
      </c>
      <c r="O187" s="145">
        <v>0</v>
      </c>
      <c r="P187" s="145">
        <f>O187*H187</f>
        <v>0</v>
      </c>
      <c r="Q187" s="145">
        <v>1.8E-3</v>
      </c>
      <c r="R187" s="145">
        <f>Q187*H187</f>
        <v>2.4191999999999998E-2</v>
      </c>
      <c r="S187" s="145">
        <v>0</v>
      </c>
      <c r="T187" s="146">
        <f>S187*H187</f>
        <v>0</v>
      </c>
      <c r="AR187" s="147" t="s">
        <v>261</v>
      </c>
      <c r="AT187" s="147" t="s">
        <v>243</v>
      </c>
      <c r="AU187" s="147" t="s">
        <v>84</v>
      </c>
      <c r="AY187" s="13" t="s">
        <v>124</v>
      </c>
      <c r="BE187" s="148">
        <f>IF(N187="základná",J187,0)</f>
        <v>0</v>
      </c>
      <c r="BF187" s="148">
        <f>IF(N187="znížená",J187,0)</f>
        <v>251.73</v>
      </c>
      <c r="BG187" s="148">
        <f>IF(N187="zákl. prenesená",J187,0)</f>
        <v>0</v>
      </c>
      <c r="BH187" s="148">
        <f>IF(N187="zníž. prenesená",J187,0)</f>
        <v>0</v>
      </c>
      <c r="BI187" s="148">
        <f>IF(N187="nulová",J187,0)</f>
        <v>0</v>
      </c>
      <c r="BJ187" s="13" t="s">
        <v>84</v>
      </c>
      <c r="BK187" s="148">
        <f>ROUND(I187*H187,2)</f>
        <v>251.73</v>
      </c>
      <c r="BL187" s="13" t="s">
        <v>189</v>
      </c>
      <c r="BM187" s="147" t="s">
        <v>322</v>
      </c>
    </row>
    <row r="188" spans="2:65" s="1" customFormat="1" ht="24.2" customHeight="1">
      <c r="B188" s="135"/>
      <c r="C188" s="136" t="s">
        <v>323</v>
      </c>
      <c r="D188" s="136" t="s">
        <v>126</v>
      </c>
      <c r="E188" s="137" t="s">
        <v>324</v>
      </c>
      <c r="F188" s="138" t="s">
        <v>325</v>
      </c>
      <c r="G188" s="139" t="s">
        <v>157</v>
      </c>
      <c r="H188" s="140">
        <v>2.4E-2</v>
      </c>
      <c r="I188" s="141">
        <v>51.4</v>
      </c>
      <c r="J188" s="141">
        <f>ROUND(I188*H188,2)</f>
        <v>1.23</v>
      </c>
      <c r="K188" s="142"/>
      <c r="L188" s="25"/>
      <c r="M188" s="143" t="s">
        <v>1</v>
      </c>
      <c r="N188" s="144" t="s">
        <v>37</v>
      </c>
      <c r="O188" s="145">
        <v>2.2890000000000001</v>
      </c>
      <c r="P188" s="145">
        <f>O188*H188</f>
        <v>5.4936000000000006E-2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189</v>
      </c>
      <c r="AT188" s="147" t="s">
        <v>126</v>
      </c>
      <c r="AU188" s="147" t="s">
        <v>84</v>
      </c>
      <c r="AY188" s="13" t="s">
        <v>124</v>
      </c>
      <c r="BE188" s="148">
        <f>IF(N188="základná",J188,0)</f>
        <v>0</v>
      </c>
      <c r="BF188" s="148">
        <f>IF(N188="znížená",J188,0)</f>
        <v>1.23</v>
      </c>
      <c r="BG188" s="148">
        <f>IF(N188="zákl. prenesená",J188,0)</f>
        <v>0</v>
      </c>
      <c r="BH188" s="148">
        <f>IF(N188="zníž. prenesená",J188,0)</f>
        <v>0</v>
      </c>
      <c r="BI188" s="148">
        <f>IF(N188="nulová",J188,0)</f>
        <v>0</v>
      </c>
      <c r="BJ188" s="13" t="s">
        <v>84</v>
      </c>
      <c r="BK188" s="148">
        <f>ROUND(I188*H188,2)</f>
        <v>1.23</v>
      </c>
      <c r="BL188" s="13" t="s">
        <v>189</v>
      </c>
      <c r="BM188" s="147" t="s">
        <v>326</v>
      </c>
    </row>
    <row r="189" spans="2:65" s="11" customFormat="1" ht="22.9" customHeight="1">
      <c r="B189" s="124"/>
      <c r="D189" s="125" t="s">
        <v>70</v>
      </c>
      <c r="E189" s="133" t="s">
        <v>327</v>
      </c>
      <c r="F189" s="133" t="s">
        <v>328</v>
      </c>
      <c r="J189" s="134">
        <f>BK189</f>
        <v>20138.38</v>
      </c>
      <c r="L189" s="124"/>
      <c r="M189" s="128"/>
      <c r="P189" s="129">
        <f>SUM(P190:P202)</f>
        <v>337.72517599999998</v>
      </c>
      <c r="R189" s="129">
        <f>SUM(R190:R202)</f>
        <v>4.4608922600000005</v>
      </c>
      <c r="T189" s="130">
        <f>SUM(T190:T202)</f>
        <v>0</v>
      </c>
      <c r="AR189" s="125" t="s">
        <v>84</v>
      </c>
      <c r="AT189" s="131" t="s">
        <v>70</v>
      </c>
      <c r="AU189" s="131" t="s">
        <v>78</v>
      </c>
      <c r="AY189" s="125" t="s">
        <v>124</v>
      </c>
      <c r="BK189" s="132">
        <f>SUM(BK190:BK202)</f>
        <v>20138.38</v>
      </c>
    </row>
    <row r="190" spans="2:65" s="1" customFormat="1" ht="33" customHeight="1">
      <c r="B190" s="135"/>
      <c r="C190" s="136" t="s">
        <v>329</v>
      </c>
      <c r="D190" s="136" t="s">
        <v>126</v>
      </c>
      <c r="E190" s="137" t="s">
        <v>330</v>
      </c>
      <c r="F190" s="138" t="s">
        <v>331</v>
      </c>
      <c r="G190" s="139" t="s">
        <v>264</v>
      </c>
      <c r="H190" s="140">
        <v>23</v>
      </c>
      <c r="I190" s="141">
        <v>6.23</v>
      </c>
      <c r="J190" s="141">
        <f t="shared" ref="J190:J202" si="40">ROUND(I190*H190,2)</f>
        <v>143.29</v>
      </c>
      <c r="K190" s="142"/>
      <c r="L190" s="25"/>
      <c r="M190" s="143" t="s">
        <v>1</v>
      </c>
      <c r="N190" s="144" t="s">
        <v>37</v>
      </c>
      <c r="O190" s="145">
        <v>0.248</v>
      </c>
      <c r="P190" s="145">
        <f t="shared" ref="P190:P202" si="41">O190*H190</f>
        <v>5.7039999999999997</v>
      </c>
      <c r="Q190" s="145">
        <v>5.0000000000000002E-5</v>
      </c>
      <c r="R190" s="145">
        <f t="shared" ref="R190:R202" si="42">Q190*H190</f>
        <v>1.15E-3</v>
      </c>
      <c r="S190" s="145">
        <v>0</v>
      </c>
      <c r="T190" s="146">
        <f t="shared" ref="T190:T202" si="43">S190*H190</f>
        <v>0</v>
      </c>
      <c r="AR190" s="147" t="s">
        <v>189</v>
      </c>
      <c r="AT190" s="147" t="s">
        <v>126</v>
      </c>
      <c r="AU190" s="147" t="s">
        <v>84</v>
      </c>
      <c r="AY190" s="13" t="s">
        <v>124</v>
      </c>
      <c r="BE190" s="148">
        <f t="shared" ref="BE190:BE202" si="44">IF(N190="základná",J190,0)</f>
        <v>0</v>
      </c>
      <c r="BF190" s="148">
        <f t="shared" ref="BF190:BF202" si="45">IF(N190="znížená",J190,0)</f>
        <v>143.29</v>
      </c>
      <c r="BG190" s="148">
        <f t="shared" ref="BG190:BG202" si="46">IF(N190="zákl. prenesená",J190,0)</f>
        <v>0</v>
      </c>
      <c r="BH190" s="148">
        <f t="shared" ref="BH190:BH202" si="47">IF(N190="zníž. prenesená",J190,0)</f>
        <v>0</v>
      </c>
      <c r="BI190" s="148">
        <f t="shared" ref="BI190:BI202" si="48">IF(N190="nulová",J190,0)</f>
        <v>0</v>
      </c>
      <c r="BJ190" s="13" t="s">
        <v>84</v>
      </c>
      <c r="BK190" s="148">
        <f t="shared" ref="BK190:BK202" si="49">ROUND(I190*H190,2)</f>
        <v>143.29</v>
      </c>
      <c r="BL190" s="13" t="s">
        <v>189</v>
      </c>
      <c r="BM190" s="147" t="s">
        <v>332</v>
      </c>
    </row>
    <row r="191" spans="2:65" s="1" customFormat="1" ht="37.9" customHeight="1">
      <c r="B191" s="135"/>
      <c r="C191" s="149" t="s">
        <v>333</v>
      </c>
      <c r="D191" s="149" t="s">
        <v>243</v>
      </c>
      <c r="E191" s="150" t="s">
        <v>334</v>
      </c>
      <c r="F191" s="151" t="s">
        <v>335</v>
      </c>
      <c r="G191" s="152" t="s">
        <v>264</v>
      </c>
      <c r="H191" s="153">
        <v>23</v>
      </c>
      <c r="I191" s="154">
        <v>147.02000000000001</v>
      </c>
      <c r="J191" s="154">
        <f t="shared" si="40"/>
        <v>3381.46</v>
      </c>
      <c r="K191" s="155"/>
      <c r="L191" s="156"/>
      <c r="M191" s="157" t="s">
        <v>1</v>
      </c>
      <c r="N191" s="158" t="s">
        <v>37</v>
      </c>
      <c r="O191" s="145">
        <v>0</v>
      </c>
      <c r="P191" s="145">
        <f t="shared" si="41"/>
        <v>0</v>
      </c>
      <c r="Q191" s="145">
        <v>1.4999999999999999E-2</v>
      </c>
      <c r="R191" s="145">
        <f t="shared" si="42"/>
        <v>0.34499999999999997</v>
      </c>
      <c r="S191" s="145">
        <v>0</v>
      </c>
      <c r="T191" s="146">
        <f t="shared" si="43"/>
        <v>0</v>
      </c>
      <c r="AR191" s="147" t="s">
        <v>261</v>
      </c>
      <c r="AT191" s="147" t="s">
        <v>243</v>
      </c>
      <c r="AU191" s="147" t="s">
        <v>84</v>
      </c>
      <c r="AY191" s="13" t="s">
        <v>124</v>
      </c>
      <c r="BE191" s="148">
        <f t="shared" si="44"/>
        <v>0</v>
      </c>
      <c r="BF191" s="148">
        <f t="shared" si="45"/>
        <v>3381.46</v>
      </c>
      <c r="BG191" s="148">
        <f t="shared" si="46"/>
        <v>0</v>
      </c>
      <c r="BH191" s="148">
        <f t="shared" si="47"/>
        <v>0</v>
      </c>
      <c r="BI191" s="148">
        <f t="shared" si="48"/>
        <v>0</v>
      </c>
      <c r="BJ191" s="13" t="s">
        <v>84</v>
      </c>
      <c r="BK191" s="148">
        <f t="shared" si="49"/>
        <v>3381.46</v>
      </c>
      <c r="BL191" s="13" t="s">
        <v>189</v>
      </c>
      <c r="BM191" s="147" t="s">
        <v>336</v>
      </c>
    </row>
    <row r="192" spans="2:65" s="1" customFormat="1" ht="33" customHeight="1">
      <c r="B192" s="135"/>
      <c r="C192" s="136" t="s">
        <v>337</v>
      </c>
      <c r="D192" s="136" t="s">
        <v>126</v>
      </c>
      <c r="E192" s="137" t="s">
        <v>338</v>
      </c>
      <c r="F192" s="138" t="s">
        <v>339</v>
      </c>
      <c r="G192" s="139" t="s">
        <v>264</v>
      </c>
      <c r="H192" s="140">
        <v>17.100000000000001</v>
      </c>
      <c r="I192" s="141">
        <v>7.33</v>
      </c>
      <c r="J192" s="141">
        <f t="shared" si="40"/>
        <v>125.34</v>
      </c>
      <c r="K192" s="142"/>
      <c r="L192" s="25"/>
      <c r="M192" s="143" t="s">
        <v>1</v>
      </c>
      <c r="N192" s="144" t="s">
        <v>37</v>
      </c>
      <c r="O192" s="145">
        <v>0.29799999999999999</v>
      </c>
      <c r="P192" s="145">
        <f t="shared" si="41"/>
        <v>5.0958000000000006</v>
      </c>
      <c r="Q192" s="145">
        <v>5.0000000000000002E-5</v>
      </c>
      <c r="R192" s="145">
        <f t="shared" si="42"/>
        <v>8.5500000000000007E-4</v>
      </c>
      <c r="S192" s="145">
        <v>0</v>
      </c>
      <c r="T192" s="146">
        <f t="shared" si="43"/>
        <v>0</v>
      </c>
      <c r="AR192" s="147" t="s">
        <v>189</v>
      </c>
      <c r="AT192" s="147" t="s">
        <v>126</v>
      </c>
      <c r="AU192" s="147" t="s">
        <v>84</v>
      </c>
      <c r="AY192" s="13" t="s">
        <v>124</v>
      </c>
      <c r="BE192" s="148">
        <f t="shared" si="44"/>
        <v>0</v>
      </c>
      <c r="BF192" s="148">
        <f t="shared" si="45"/>
        <v>125.34</v>
      </c>
      <c r="BG192" s="148">
        <f t="shared" si="46"/>
        <v>0</v>
      </c>
      <c r="BH192" s="148">
        <f t="shared" si="47"/>
        <v>0</v>
      </c>
      <c r="BI192" s="148">
        <f t="shared" si="48"/>
        <v>0</v>
      </c>
      <c r="BJ192" s="13" t="s">
        <v>84</v>
      </c>
      <c r="BK192" s="148">
        <f t="shared" si="49"/>
        <v>125.34</v>
      </c>
      <c r="BL192" s="13" t="s">
        <v>189</v>
      </c>
      <c r="BM192" s="147" t="s">
        <v>340</v>
      </c>
    </row>
    <row r="193" spans="2:65" s="1" customFormat="1" ht="37.9" customHeight="1">
      <c r="B193" s="135"/>
      <c r="C193" s="149" t="s">
        <v>341</v>
      </c>
      <c r="D193" s="149" t="s">
        <v>243</v>
      </c>
      <c r="E193" s="150" t="s">
        <v>342</v>
      </c>
      <c r="F193" s="151" t="s">
        <v>343</v>
      </c>
      <c r="G193" s="152" t="s">
        <v>264</v>
      </c>
      <c r="H193" s="153">
        <v>17.100000000000001</v>
      </c>
      <c r="I193" s="154">
        <v>185.04</v>
      </c>
      <c r="J193" s="154">
        <f t="shared" si="40"/>
        <v>3164.18</v>
      </c>
      <c r="K193" s="155"/>
      <c r="L193" s="156"/>
      <c r="M193" s="157" t="s">
        <v>1</v>
      </c>
      <c r="N193" s="158" t="s">
        <v>37</v>
      </c>
      <c r="O193" s="145">
        <v>0</v>
      </c>
      <c r="P193" s="145">
        <f t="shared" si="41"/>
        <v>0</v>
      </c>
      <c r="Q193" s="145">
        <v>1.4999999999999999E-2</v>
      </c>
      <c r="R193" s="145">
        <f t="shared" si="42"/>
        <v>0.25650000000000001</v>
      </c>
      <c r="S193" s="145">
        <v>0</v>
      </c>
      <c r="T193" s="146">
        <f t="shared" si="43"/>
        <v>0</v>
      </c>
      <c r="AR193" s="147" t="s">
        <v>261</v>
      </c>
      <c r="AT193" s="147" t="s">
        <v>243</v>
      </c>
      <c r="AU193" s="147" t="s">
        <v>84</v>
      </c>
      <c r="AY193" s="13" t="s">
        <v>124</v>
      </c>
      <c r="BE193" s="148">
        <f t="shared" si="44"/>
        <v>0</v>
      </c>
      <c r="BF193" s="148">
        <f t="shared" si="45"/>
        <v>3164.18</v>
      </c>
      <c r="BG193" s="148">
        <f t="shared" si="46"/>
        <v>0</v>
      </c>
      <c r="BH193" s="148">
        <f t="shared" si="47"/>
        <v>0</v>
      </c>
      <c r="BI193" s="148">
        <f t="shared" si="48"/>
        <v>0</v>
      </c>
      <c r="BJ193" s="13" t="s">
        <v>84</v>
      </c>
      <c r="BK193" s="148">
        <f t="shared" si="49"/>
        <v>3164.18</v>
      </c>
      <c r="BL193" s="13" t="s">
        <v>189</v>
      </c>
      <c r="BM193" s="147" t="s">
        <v>344</v>
      </c>
    </row>
    <row r="194" spans="2:65" s="1" customFormat="1" ht="37.9" customHeight="1">
      <c r="B194" s="135"/>
      <c r="C194" s="136" t="s">
        <v>345</v>
      </c>
      <c r="D194" s="136" t="s">
        <v>126</v>
      </c>
      <c r="E194" s="137" t="s">
        <v>346</v>
      </c>
      <c r="F194" s="138" t="s">
        <v>347</v>
      </c>
      <c r="G194" s="139" t="s">
        <v>163</v>
      </c>
      <c r="H194" s="140">
        <v>13.702999999999999</v>
      </c>
      <c r="I194" s="141">
        <v>25.71</v>
      </c>
      <c r="J194" s="141">
        <f t="shared" si="40"/>
        <v>352.3</v>
      </c>
      <c r="K194" s="142"/>
      <c r="L194" s="25"/>
      <c r="M194" s="143" t="s">
        <v>1</v>
      </c>
      <c r="N194" s="144" t="s">
        <v>37</v>
      </c>
      <c r="O194" s="145">
        <v>0.82299999999999995</v>
      </c>
      <c r="P194" s="145">
        <f t="shared" si="41"/>
        <v>11.277569</v>
      </c>
      <c r="Q194" s="145">
        <v>6.9999999999999994E-5</v>
      </c>
      <c r="R194" s="145">
        <f t="shared" si="42"/>
        <v>9.5920999999999984E-4</v>
      </c>
      <c r="S194" s="145">
        <v>0</v>
      </c>
      <c r="T194" s="146">
        <f t="shared" si="43"/>
        <v>0</v>
      </c>
      <c r="AR194" s="147" t="s">
        <v>189</v>
      </c>
      <c r="AT194" s="147" t="s">
        <v>126</v>
      </c>
      <c r="AU194" s="147" t="s">
        <v>84</v>
      </c>
      <c r="AY194" s="13" t="s">
        <v>124</v>
      </c>
      <c r="BE194" s="148">
        <f t="shared" si="44"/>
        <v>0</v>
      </c>
      <c r="BF194" s="148">
        <f t="shared" si="45"/>
        <v>352.3</v>
      </c>
      <c r="BG194" s="148">
        <f t="shared" si="46"/>
        <v>0</v>
      </c>
      <c r="BH194" s="148">
        <f t="shared" si="47"/>
        <v>0</v>
      </c>
      <c r="BI194" s="148">
        <f t="shared" si="48"/>
        <v>0</v>
      </c>
      <c r="BJ194" s="13" t="s">
        <v>84</v>
      </c>
      <c r="BK194" s="148">
        <f t="shared" si="49"/>
        <v>352.3</v>
      </c>
      <c r="BL194" s="13" t="s">
        <v>189</v>
      </c>
      <c r="BM194" s="147" t="s">
        <v>348</v>
      </c>
    </row>
    <row r="195" spans="2:65" s="1" customFormat="1" ht="24.2" customHeight="1">
      <c r="B195" s="135"/>
      <c r="C195" s="149" t="s">
        <v>349</v>
      </c>
      <c r="D195" s="149" t="s">
        <v>243</v>
      </c>
      <c r="E195" s="150" t="s">
        <v>350</v>
      </c>
      <c r="F195" s="151" t="s">
        <v>351</v>
      </c>
      <c r="G195" s="152" t="s">
        <v>163</v>
      </c>
      <c r="H195" s="153">
        <v>13.702999999999999</v>
      </c>
      <c r="I195" s="154">
        <v>75.239999999999995</v>
      </c>
      <c r="J195" s="154">
        <f t="shared" si="40"/>
        <v>1031.01</v>
      </c>
      <c r="K195" s="155"/>
      <c r="L195" s="156"/>
      <c r="M195" s="157" t="s">
        <v>1</v>
      </c>
      <c r="N195" s="158" t="s">
        <v>37</v>
      </c>
      <c r="O195" s="145">
        <v>0</v>
      </c>
      <c r="P195" s="145">
        <f t="shared" si="41"/>
        <v>0</v>
      </c>
      <c r="Q195" s="145">
        <v>2.7E-2</v>
      </c>
      <c r="R195" s="145">
        <f t="shared" si="42"/>
        <v>0.369981</v>
      </c>
      <c r="S195" s="145">
        <v>0</v>
      </c>
      <c r="T195" s="146">
        <f t="shared" si="43"/>
        <v>0</v>
      </c>
      <c r="AR195" s="147" t="s">
        <v>261</v>
      </c>
      <c r="AT195" s="147" t="s">
        <v>243</v>
      </c>
      <c r="AU195" s="147" t="s">
        <v>84</v>
      </c>
      <c r="AY195" s="13" t="s">
        <v>124</v>
      </c>
      <c r="BE195" s="148">
        <f t="shared" si="44"/>
        <v>0</v>
      </c>
      <c r="BF195" s="148">
        <f t="shared" si="45"/>
        <v>1031.01</v>
      </c>
      <c r="BG195" s="148">
        <f t="shared" si="46"/>
        <v>0</v>
      </c>
      <c r="BH195" s="148">
        <f t="shared" si="47"/>
        <v>0</v>
      </c>
      <c r="BI195" s="148">
        <f t="shared" si="48"/>
        <v>0</v>
      </c>
      <c r="BJ195" s="13" t="s">
        <v>84</v>
      </c>
      <c r="BK195" s="148">
        <f t="shared" si="49"/>
        <v>1031.01</v>
      </c>
      <c r="BL195" s="13" t="s">
        <v>189</v>
      </c>
      <c r="BM195" s="147" t="s">
        <v>352</v>
      </c>
    </row>
    <row r="196" spans="2:65" s="1" customFormat="1" ht="24.2" customHeight="1">
      <c r="B196" s="135"/>
      <c r="C196" s="136" t="s">
        <v>353</v>
      </c>
      <c r="D196" s="136" t="s">
        <v>126</v>
      </c>
      <c r="E196" s="137" t="s">
        <v>354</v>
      </c>
      <c r="F196" s="138" t="s">
        <v>355</v>
      </c>
      <c r="G196" s="139" t="s">
        <v>356</v>
      </c>
      <c r="H196" s="140">
        <v>463.71499999999997</v>
      </c>
      <c r="I196" s="141">
        <v>4.07</v>
      </c>
      <c r="J196" s="141">
        <f t="shared" si="40"/>
        <v>1887.32</v>
      </c>
      <c r="K196" s="142"/>
      <c r="L196" s="25"/>
      <c r="M196" s="143" t="s">
        <v>1</v>
      </c>
      <c r="N196" s="144" t="s">
        <v>37</v>
      </c>
      <c r="O196" s="145">
        <v>0.22</v>
      </c>
      <c r="P196" s="145">
        <f t="shared" si="41"/>
        <v>102.01729999999999</v>
      </c>
      <c r="Q196" s="145">
        <v>6.0000000000000002E-5</v>
      </c>
      <c r="R196" s="145">
        <f t="shared" si="42"/>
        <v>2.7822899999999998E-2</v>
      </c>
      <c r="S196" s="145">
        <v>0</v>
      </c>
      <c r="T196" s="146">
        <f t="shared" si="43"/>
        <v>0</v>
      </c>
      <c r="AR196" s="147" t="s">
        <v>189</v>
      </c>
      <c r="AT196" s="147" t="s">
        <v>126</v>
      </c>
      <c r="AU196" s="147" t="s">
        <v>84</v>
      </c>
      <c r="AY196" s="13" t="s">
        <v>124</v>
      </c>
      <c r="BE196" s="148">
        <f t="shared" si="44"/>
        <v>0</v>
      </c>
      <c r="BF196" s="148">
        <f t="shared" si="45"/>
        <v>1887.32</v>
      </c>
      <c r="BG196" s="148">
        <f t="shared" si="46"/>
        <v>0</v>
      </c>
      <c r="BH196" s="148">
        <f t="shared" si="47"/>
        <v>0</v>
      </c>
      <c r="BI196" s="148">
        <f t="shared" si="48"/>
        <v>0</v>
      </c>
      <c r="BJ196" s="13" t="s">
        <v>84</v>
      </c>
      <c r="BK196" s="148">
        <f t="shared" si="49"/>
        <v>1887.32</v>
      </c>
      <c r="BL196" s="13" t="s">
        <v>189</v>
      </c>
      <c r="BM196" s="147" t="s">
        <v>357</v>
      </c>
    </row>
    <row r="197" spans="2:65" s="1" customFormat="1" ht="16.5" customHeight="1">
      <c r="B197" s="135"/>
      <c r="C197" s="149" t="s">
        <v>358</v>
      </c>
      <c r="D197" s="149" t="s">
        <v>243</v>
      </c>
      <c r="E197" s="150" t="s">
        <v>359</v>
      </c>
      <c r="F197" s="151" t="s">
        <v>360</v>
      </c>
      <c r="G197" s="152" t="s">
        <v>157</v>
      </c>
      <c r="H197" s="153">
        <v>0.51</v>
      </c>
      <c r="I197" s="154">
        <v>1418.44</v>
      </c>
      <c r="J197" s="154">
        <f t="shared" si="40"/>
        <v>723.4</v>
      </c>
      <c r="K197" s="155"/>
      <c r="L197" s="156"/>
      <c r="M197" s="157" t="s">
        <v>1</v>
      </c>
      <c r="N197" s="158" t="s">
        <v>37</v>
      </c>
      <c r="O197" s="145">
        <v>0</v>
      </c>
      <c r="P197" s="145">
        <f t="shared" si="41"/>
        <v>0</v>
      </c>
      <c r="Q197" s="145">
        <v>1</v>
      </c>
      <c r="R197" s="145">
        <f t="shared" si="42"/>
        <v>0.51</v>
      </c>
      <c r="S197" s="145">
        <v>0</v>
      </c>
      <c r="T197" s="146">
        <f t="shared" si="43"/>
        <v>0</v>
      </c>
      <c r="AR197" s="147" t="s">
        <v>261</v>
      </c>
      <c r="AT197" s="147" t="s">
        <v>243</v>
      </c>
      <c r="AU197" s="147" t="s">
        <v>84</v>
      </c>
      <c r="AY197" s="13" t="s">
        <v>124</v>
      </c>
      <c r="BE197" s="148">
        <f t="shared" si="44"/>
        <v>0</v>
      </c>
      <c r="BF197" s="148">
        <f t="shared" si="45"/>
        <v>723.4</v>
      </c>
      <c r="BG197" s="148">
        <f t="shared" si="46"/>
        <v>0</v>
      </c>
      <c r="BH197" s="148">
        <f t="shared" si="47"/>
        <v>0</v>
      </c>
      <c r="BI197" s="148">
        <f t="shared" si="48"/>
        <v>0</v>
      </c>
      <c r="BJ197" s="13" t="s">
        <v>84</v>
      </c>
      <c r="BK197" s="148">
        <f t="shared" si="49"/>
        <v>723.4</v>
      </c>
      <c r="BL197" s="13" t="s">
        <v>189</v>
      </c>
      <c r="BM197" s="147" t="s">
        <v>361</v>
      </c>
    </row>
    <row r="198" spans="2:65" s="1" customFormat="1" ht="24.2" customHeight="1">
      <c r="B198" s="135"/>
      <c r="C198" s="136" t="s">
        <v>362</v>
      </c>
      <c r="D198" s="136" t="s">
        <v>126</v>
      </c>
      <c r="E198" s="137" t="s">
        <v>363</v>
      </c>
      <c r="F198" s="138" t="s">
        <v>364</v>
      </c>
      <c r="G198" s="139" t="s">
        <v>356</v>
      </c>
      <c r="H198" s="140">
        <v>2185.9499999999998</v>
      </c>
      <c r="I198" s="141">
        <v>2.17</v>
      </c>
      <c r="J198" s="141">
        <f t="shared" si="40"/>
        <v>4743.51</v>
      </c>
      <c r="K198" s="142"/>
      <c r="L198" s="25"/>
      <c r="M198" s="143" t="s">
        <v>1</v>
      </c>
      <c r="N198" s="144" t="s">
        <v>37</v>
      </c>
      <c r="O198" s="145">
        <v>8.4000000000000005E-2</v>
      </c>
      <c r="P198" s="145">
        <f t="shared" si="41"/>
        <v>183.6198</v>
      </c>
      <c r="Q198" s="145">
        <v>5.0000000000000002E-5</v>
      </c>
      <c r="R198" s="145">
        <f t="shared" si="42"/>
        <v>0.10929749999999999</v>
      </c>
      <c r="S198" s="145">
        <v>0</v>
      </c>
      <c r="T198" s="146">
        <f t="shared" si="43"/>
        <v>0</v>
      </c>
      <c r="AR198" s="147" t="s">
        <v>189</v>
      </c>
      <c r="AT198" s="147" t="s">
        <v>126</v>
      </c>
      <c r="AU198" s="147" t="s">
        <v>84</v>
      </c>
      <c r="AY198" s="13" t="s">
        <v>124</v>
      </c>
      <c r="BE198" s="148">
        <f t="shared" si="44"/>
        <v>0</v>
      </c>
      <c r="BF198" s="148">
        <f t="shared" si="45"/>
        <v>4743.51</v>
      </c>
      <c r="BG198" s="148">
        <f t="shared" si="46"/>
        <v>0</v>
      </c>
      <c r="BH198" s="148">
        <f t="shared" si="47"/>
        <v>0</v>
      </c>
      <c r="BI198" s="148">
        <f t="shared" si="48"/>
        <v>0</v>
      </c>
      <c r="BJ198" s="13" t="s">
        <v>84</v>
      </c>
      <c r="BK198" s="148">
        <f t="shared" si="49"/>
        <v>4743.51</v>
      </c>
      <c r="BL198" s="13" t="s">
        <v>189</v>
      </c>
      <c r="BM198" s="147" t="s">
        <v>365</v>
      </c>
    </row>
    <row r="199" spans="2:65" s="1" customFormat="1" ht="16.5" customHeight="1">
      <c r="B199" s="135"/>
      <c r="C199" s="149" t="s">
        <v>366</v>
      </c>
      <c r="D199" s="149" t="s">
        <v>243</v>
      </c>
      <c r="E199" s="150" t="s">
        <v>367</v>
      </c>
      <c r="F199" s="151" t="s">
        <v>368</v>
      </c>
      <c r="G199" s="152" t="s">
        <v>264</v>
      </c>
      <c r="H199" s="153">
        <v>97.35</v>
      </c>
      <c r="I199" s="154">
        <v>33.61</v>
      </c>
      <c r="J199" s="154">
        <f t="shared" si="40"/>
        <v>3271.93</v>
      </c>
      <c r="K199" s="155"/>
      <c r="L199" s="156"/>
      <c r="M199" s="157" t="s">
        <v>1</v>
      </c>
      <c r="N199" s="158" t="s">
        <v>37</v>
      </c>
      <c r="O199" s="145">
        <v>0</v>
      </c>
      <c r="P199" s="145">
        <f t="shared" si="41"/>
        <v>0</v>
      </c>
      <c r="Q199" s="145">
        <v>2.53E-2</v>
      </c>
      <c r="R199" s="145">
        <f t="shared" si="42"/>
        <v>2.462955</v>
      </c>
      <c r="S199" s="145">
        <v>0</v>
      </c>
      <c r="T199" s="146">
        <f t="shared" si="43"/>
        <v>0</v>
      </c>
      <c r="AR199" s="147" t="s">
        <v>261</v>
      </c>
      <c r="AT199" s="147" t="s">
        <v>243</v>
      </c>
      <c r="AU199" s="147" t="s">
        <v>84</v>
      </c>
      <c r="AY199" s="13" t="s">
        <v>124</v>
      </c>
      <c r="BE199" s="148">
        <f t="shared" si="44"/>
        <v>0</v>
      </c>
      <c r="BF199" s="148">
        <f t="shared" si="45"/>
        <v>3271.93</v>
      </c>
      <c r="BG199" s="148">
        <f t="shared" si="46"/>
        <v>0</v>
      </c>
      <c r="BH199" s="148">
        <f t="shared" si="47"/>
        <v>0</v>
      </c>
      <c r="BI199" s="148">
        <f t="shared" si="48"/>
        <v>0</v>
      </c>
      <c r="BJ199" s="13" t="s">
        <v>84</v>
      </c>
      <c r="BK199" s="148">
        <f t="shared" si="49"/>
        <v>3271.93</v>
      </c>
      <c r="BL199" s="13" t="s">
        <v>189</v>
      </c>
      <c r="BM199" s="147" t="s">
        <v>369</v>
      </c>
    </row>
    <row r="200" spans="2:65" s="1" customFormat="1" ht="24.2" customHeight="1">
      <c r="B200" s="135"/>
      <c r="C200" s="136" t="s">
        <v>370</v>
      </c>
      <c r="D200" s="136" t="s">
        <v>126</v>
      </c>
      <c r="E200" s="137" t="s">
        <v>371</v>
      </c>
      <c r="F200" s="138" t="s">
        <v>372</v>
      </c>
      <c r="G200" s="139" t="s">
        <v>356</v>
      </c>
      <c r="H200" s="140">
        <v>327.43299999999999</v>
      </c>
      <c r="I200" s="141">
        <v>1.52</v>
      </c>
      <c r="J200" s="141">
        <f t="shared" si="40"/>
        <v>497.7</v>
      </c>
      <c r="K200" s="142"/>
      <c r="L200" s="25"/>
      <c r="M200" s="143" t="s">
        <v>1</v>
      </c>
      <c r="N200" s="144" t="s">
        <v>37</v>
      </c>
      <c r="O200" s="145">
        <v>5.0999999999999997E-2</v>
      </c>
      <c r="P200" s="145">
        <f t="shared" si="41"/>
        <v>16.699082999999998</v>
      </c>
      <c r="Q200" s="145">
        <v>5.0000000000000002E-5</v>
      </c>
      <c r="R200" s="145">
        <f t="shared" si="42"/>
        <v>1.6371650000000001E-2</v>
      </c>
      <c r="S200" s="145">
        <v>0</v>
      </c>
      <c r="T200" s="146">
        <f t="shared" si="43"/>
        <v>0</v>
      </c>
      <c r="AR200" s="147" t="s">
        <v>189</v>
      </c>
      <c r="AT200" s="147" t="s">
        <v>126</v>
      </c>
      <c r="AU200" s="147" t="s">
        <v>84</v>
      </c>
      <c r="AY200" s="13" t="s">
        <v>124</v>
      </c>
      <c r="BE200" s="148">
        <f t="shared" si="44"/>
        <v>0</v>
      </c>
      <c r="BF200" s="148">
        <f t="shared" si="45"/>
        <v>497.7</v>
      </c>
      <c r="BG200" s="148">
        <f t="shared" si="46"/>
        <v>0</v>
      </c>
      <c r="BH200" s="148">
        <f t="shared" si="47"/>
        <v>0</v>
      </c>
      <c r="BI200" s="148">
        <f t="shared" si="48"/>
        <v>0</v>
      </c>
      <c r="BJ200" s="13" t="s">
        <v>84</v>
      </c>
      <c r="BK200" s="148">
        <f t="shared" si="49"/>
        <v>497.7</v>
      </c>
      <c r="BL200" s="13" t="s">
        <v>189</v>
      </c>
      <c r="BM200" s="147" t="s">
        <v>373</v>
      </c>
    </row>
    <row r="201" spans="2:65" s="1" customFormat="1" ht="24.2" customHeight="1">
      <c r="B201" s="135"/>
      <c r="C201" s="149" t="s">
        <v>374</v>
      </c>
      <c r="D201" s="149" t="s">
        <v>243</v>
      </c>
      <c r="E201" s="150" t="s">
        <v>375</v>
      </c>
      <c r="F201" s="151" t="s">
        <v>376</v>
      </c>
      <c r="G201" s="152" t="s">
        <v>157</v>
      </c>
      <c r="H201" s="153">
        <v>0.36</v>
      </c>
      <c r="I201" s="154">
        <v>1501.62</v>
      </c>
      <c r="J201" s="154">
        <f t="shared" si="40"/>
        <v>540.58000000000004</v>
      </c>
      <c r="K201" s="155"/>
      <c r="L201" s="156"/>
      <c r="M201" s="157" t="s">
        <v>1</v>
      </c>
      <c r="N201" s="158" t="s">
        <v>37</v>
      </c>
      <c r="O201" s="145">
        <v>0</v>
      </c>
      <c r="P201" s="145">
        <f t="shared" si="41"/>
        <v>0</v>
      </c>
      <c r="Q201" s="145">
        <v>1</v>
      </c>
      <c r="R201" s="145">
        <f t="shared" si="42"/>
        <v>0.36</v>
      </c>
      <c r="S201" s="145">
        <v>0</v>
      </c>
      <c r="T201" s="146">
        <f t="shared" si="43"/>
        <v>0</v>
      </c>
      <c r="AR201" s="147" t="s">
        <v>261</v>
      </c>
      <c r="AT201" s="147" t="s">
        <v>243</v>
      </c>
      <c r="AU201" s="147" t="s">
        <v>84</v>
      </c>
      <c r="AY201" s="13" t="s">
        <v>124</v>
      </c>
      <c r="BE201" s="148">
        <f t="shared" si="44"/>
        <v>0</v>
      </c>
      <c r="BF201" s="148">
        <f t="shared" si="45"/>
        <v>540.58000000000004</v>
      </c>
      <c r="BG201" s="148">
        <f t="shared" si="46"/>
        <v>0</v>
      </c>
      <c r="BH201" s="148">
        <f t="shared" si="47"/>
        <v>0</v>
      </c>
      <c r="BI201" s="148">
        <f t="shared" si="48"/>
        <v>0</v>
      </c>
      <c r="BJ201" s="13" t="s">
        <v>84</v>
      </c>
      <c r="BK201" s="148">
        <f t="shared" si="49"/>
        <v>540.58000000000004</v>
      </c>
      <c r="BL201" s="13" t="s">
        <v>189</v>
      </c>
      <c r="BM201" s="147" t="s">
        <v>377</v>
      </c>
    </row>
    <row r="202" spans="2:65" s="1" customFormat="1" ht="24.2" customHeight="1">
      <c r="B202" s="135"/>
      <c r="C202" s="136" t="s">
        <v>378</v>
      </c>
      <c r="D202" s="136" t="s">
        <v>126</v>
      </c>
      <c r="E202" s="137" t="s">
        <v>379</v>
      </c>
      <c r="F202" s="138" t="s">
        <v>380</v>
      </c>
      <c r="G202" s="139" t="s">
        <v>157</v>
      </c>
      <c r="H202" s="140">
        <v>4.4610000000000003</v>
      </c>
      <c r="I202" s="141">
        <v>61.95</v>
      </c>
      <c r="J202" s="141">
        <f t="shared" si="40"/>
        <v>276.36</v>
      </c>
      <c r="K202" s="142"/>
      <c r="L202" s="25"/>
      <c r="M202" s="143" t="s">
        <v>1</v>
      </c>
      <c r="N202" s="144" t="s">
        <v>37</v>
      </c>
      <c r="O202" s="145">
        <v>2.984</v>
      </c>
      <c r="P202" s="145">
        <f t="shared" si="41"/>
        <v>13.311624</v>
      </c>
      <c r="Q202" s="145">
        <v>0</v>
      </c>
      <c r="R202" s="145">
        <f t="shared" si="42"/>
        <v>0</v>
      </c>
      <c r="S202" s="145">
        <v>0</v>
      </c>
      <c r="T202" s="146">
        <f t="shared" si="43"/>
        <v>0</v>
      </c>
      <c r="AR202" s="147" t="s">
        <v>189</v>
      </c>
      <c r="AT202" s="147" t="s">
        <v>126</v>
      </c>
      <c r="AU202" s="147" t="s">
        <v>84</v>
      </c>
      <c r="AY202" s="13" t="s">
        <v>124</v>
      </c>
      <c r="BE202" s="148">
        <f t="shared" si="44"/>
        <v>0</v>
      </c>
      <c r="BF202" s="148">
        <f t="shared" si="45"/>
        <v>276.36</v>
      </c>
      <c r="BG202" s="148">
        <f t="shared" si="46"/>
        <v>0</v>
      </c>
      <c r="BH202" s="148">
        <f t="shared" si="47"/>
        <v>0</v>
      </c>
      <c r="BI202" s="148">
        <f t="shared" si="48"/>
        <v>0</v>
      </c>
      <c r="BJ202" s="13" t="s">
        <v>84</v>
      </c>
      <c r="BK202" s="148">
        <f t="shared" si="49"/>
        <v>276.36</v>
      </c>
      <c r="BL202" s="13" t="s">
        <v>189</v>
      </c>
      <c r="BM202" s="147" t="s">
        <v>381</v>
      </c>
    </row>
    <row r="203" spans="2:65" s="11" customFormat="1" ht="22.9" customHeight="1">
      <c r="B203" s="124"/>
      <c r="D203" s="125" t="s">
        <v>70</v>
      </c>
      <c r="E203" s="133" t="s">
        <v>382</v>
      </c>
      <c r="F203" s="133" t="s">
        <v>383</v>
      </c>
      <c r="J203" s="134">
        <f>BK203</f>
        <v>4034.58</v>
      </c>
      <c r="L203" s="124"/>
      <c r="M203" s="128"/>
      <c r="P203" s="129">
        <f>SUM(P204:P208)</f>
        <v>136.99893466000003</v>
      </c>
      <c r="R203" s="129">
        <f>SUM(R204:R208)</f>
        <v>9.9296320040000011E-2</v>
      </c>
      <c r="T203" s="130">
        <f>SUM(T204:T208)</f>
        <v>0</v>
      </c>
      <c r="AR203" s="125" t="s">
        <v>84</v>
      </c>
      <c r="AT203" s="131" t="s">
        <v>70</v>
      </c>
      <c r="AU203" s="131" t="s">
        <v>78</v>
      </c>
      <c r="AY203" s="125" t="s">
        <v>124</v>
      </c>
      <c r="BK203" s="132">
        <f>SUM(BK204:BK208)</f>
        <v>4034.58</v>
      </c>
    </row>
    <row r="204" spans="2:65" s="1" customFormat="1" ht="24.2" customHeight="1">
      <c r="B204" s="135"/>
      <c r="C204" s="136" t="s">
        <v>384</v>
      </c>
      <c r="D204" s="136" t="s">
        <v>126</v>
      </c>
      <c r="E204" s="137" t="s">
        <v>385</v>
      </c>
      <c r="F204" s="138" t="s">
        <v>386</v>
      </c>
      <c r="G204" s="139" t="s">
        <v>163</v>
      </c>
      <c r="H204" s="140">
        <v>163.80600000000001</v>
      </c>
      <c r="I204" s="141">
        <v>11.82</v>
      </c>
      <c r="J204" s="141">
        <f>ROUND(I204*H204,2)</f>
        <v>1936.19</v>
      </c>
      <c r="K204" s="142"/>
      <c r="L204" s="25"/>
      <c r="M204" s="143" t="s">
        <v>1</v>
      </c>
      <c r="N204" s="144" t="s">
        <v>37</v>
      </c>
      <c r="O204" s="145">
        <v>0.38300000000000001</v>
      </c>
      <c r="P204" s="145">
        <f>O204*H204</f>
        <v>62.737698000000009</v>
      </c>
      <c r="Q204" s="145">
        <v>2.7E-4</v>
      </c>
      <c r="R204" s="145">
        <f>Q204*H204</f>
        <v>4.4227620000000002E-2</v>
      </c>
      <c r="S204" s="145">
        <v>0</v>
      </c>
      <c r="T204" s="146">
        <f>S204*H204</f>
        <v>0</v>
      </c>
      <c r="AR204" s="147" t="s">
        <v>189</v>
      </c>
      <c r="AT204" s="147" t="s">
        <v>126</v>
      </c>
      <c r="AU204" s="147" t="s">
        <v>84</v>
      </c>
      <c r="AY204" s="13" t="s">
        <v>124</v>
      </c>
      <c r="BE204" s="148">
        <f>IF(N204="základná",J204,0)</f>
        <v>0</v>
      </c>
      <c r="BF204" s="148">
        <f>IF(N204="znížená",J204,0)</f>
        <v>1936.19</v>
      </c>
      <c r="BG204" s="148">
        <f>IF(N204="zákl. prenesená",J204,0)</f>
        <v>0</v>
      </c>
      <c r="BH204" s="148">
        <f>IF(N204="zníž. prenesená",J204,0)</f>
        <v>0</v>
      </c>
      <c r="BI204" s="148">
        <f>IF(N204="nulová",J204,0)</f>
        <v>0</v>
      </c>
      <c r="BJ204" s="13" t="s">
        <v>84</v>
      </c>
      <c r="BK204" s="148">
        <f>ROUND(I204*H204,2)</f>
        <v>1936.19</v>
      </c>
      <c r="BL204" s="13" t="s">
        <v>189</v>
      </c>
      <c r="BM204" s="147" t="s">
        <v>387</v>
      </c>
    </row>
    <row r="205" spans="2:65" s="1" customFormat="1" ht="24.2" customHeight="1">
      <c r="B205" s="135"/>
      <c r="C205" s="136" t="s">
        <v>388</v>
      </c>
      <c r="D205" s="136" t="s">
        <v>126</v>
      </c>
      <c r="E205" s="137" t="s">
        <v>389</v>
      </c>
      <c r="F205" s="138" t="s">
        <v>390</v>
      </c>
      <c r="G205" s="139" t="s">
        <v>163</v>
      </c>
      <c r="H205" s="140">
        <v>163.80600000000001</v>
      </c>
      <c r="I205" s="141">
        <v>4.16</v>
      </c>
      <c r="J205" s="141">
        <f>ROUND(I205*H205,2)</f>
        <v>681.43</v>
      </c>
      <c r="K205" s="142"/>
      <c r="L205" s="25"/>
      <c r="M205" s="143" t="s">
        <v>1</v>
      </c>
      <c r="N205" s="144" t="s">
        <v>37</v>
      </c>
      <c r="O205" s="145">
        <v>0.14815</v>
      </c>
      <c r="P205" s="145">
        <f>O205*H205</f>
        <v>24.267858900000004</v>
      </c>
      <c r="Q205" s="145">
        <v>8.1340000000000004E-5</v>
      </c>
      <c r="R205" s="145">
        <f>Q205*H205</f>
        <v>1.3323980040000001E-2</v>
      </c>
      <c r="S205" s="145">
        <v>0</v>
      </c>
      <c r="T205" s="146">
        <f>S205*H205</f>
        <v>0</v>
      </c>
      <c r="AR205" s="147" t="s">
        <v>189</v>
      </c>
      <c r="AT205" s="147" t="s">
        <v>126</v>
      </c>
      <c r="AU205" s="147" t="s">
        <v>84</v>
      </c>
      <c r="AY205" s="13" t="s">
        <v>124</v>
      </c>
      <c r="BE205" s="148">
        <f>IF(N205="základná",J205,0)</f>
        <v>0</v>
      </c>
      <c r="BF205" s="148">
        <f>IF(N205="znížená",J205,0)</f>
        <v>681.43</v>
      </c>
      <c r="BG205" s="148">
        <f>IF(N205="zákl. prenesená",J205,0)</f>
        <v>0</v>
      </c>
      <c r="BH205" s="148">
        <f>IF(N205="zníž. prenesená",J205,0)</f>
        <v>0</v>
      </c>
      <c r="BI205" s="148">
        <f>IF(N205="nulová",J205,0)</f>
        <v>0</v>
      </c>
      <c r="BJ205" s="13" t="s">
        <v>84</v>
      </c>
      <c r="BK205" s="148">
        <f>ROUND(I205*H205,2)</f>
        <v>681.43</v>
      </c>
      <c r="BL205" s="13" t="s">
        <v>189</v>
      </c>
      <c r="BM205" s="147" t="s">
        <v>391</v>
      </c>
    </row>
    <row r="206" spans="2:65" s="1" customFormat="1" ht="24.2" customHeight="1">
      <c r="B206" s="135"/>
      <c r="C206" s="136" t="s">
        <v>392</v>
      </c>
      <c r="D206" s="136" t="s">
        <v>126</v>
      </c>
      <c r="E206" s="137" t="s">
        <v>393</v>
      </c>
      <c r="F206" s="138" t="s">
        <v>394</v>
      </c>
      <c r="G206" s="139" t="s">
        <v>163</v>
      </c>
      <c r="H206" s="140">
        <v>116.78400000000001</v>
      </c>
      <c r="I206" s="141">
        <v>1.76</v>
      </c>
      <c r="J206" s="141">
        <f>ROUND(I206*H206,2)</f>
        <v>205.54</v>
      </c>
      <c r="K206" s="142"/>
      <c r="L206" s="25"/>
      <c r="M206" s="143" t="s">
        <v>1</v>
      </c>
      <c r="N206" s="144" t="s">
        <v>37</v>
      </c>
      <c r="O206" s="145">
        <v>0.05</v>
      </c>
      <c r="P206" s="145">
        <f>O206*H206</f>
        <v>5.8392000000000008</v>
      </c>
      <c r="Q206" s="145">
        <v>1.1E-4</v>
      </c>
      <c r="R206" s="145">
        <f>Q206*H206</f>
        <v>1.2846240000000002E-2</v>
      </c>
      <c r="S206" s="145">
        <v>0</v>
      </c>
      <c r="T206" s="146">
        <f>S206*H206</f>
        <v>0</v>
      </c>
      <c r="AR206" s="147" t="s">
        <v>189</v>
      </c>
      <c r="AT206" s="147" t="s">
        <v>126</v>
      </c>
      <c r="AU206" s="147" t="s">
        <v>84</v>
      </c>
      <c r="AY206" s="13" t="s">
        <v>124</v>
      </c>
      <c r="BE206" s="148">
        <f>IF(N206="základná",J206,0)</f>
        <v>0</v>
      </c>
      <c r="BF206" s="148">
        <f>IF(N206="znížená",J206,0)</f>
        <v>205.54</v>
      </c>
      <c r="BG206" s="148">
        <f>IF(N206="zákl. prenesená",J206,0)</f>
        <v>0</v>
      </c>
      <c r="BH206" s="148">
        <f>IF(N206="zníž. prenesená",J206,0)</f>
        <v>0</v>
      </c>
      <c r="BI206" s="148">
        <f>IF(N206="nulová",J206,0)</f>
        <v>0</v>
      </c>
      <c r="BJ206" s="13" t="s">
        <v>84</v>
      </c>
      <c r="BK206" s="148">
        <f>ROUND(I206*H206,2)</f>
        <v>205.54</v>
      </c>
      <c r="BL206" s="13" t="s">
        <v>189</v>
      </c>
      <c r="BM206" s="147" t="s">
        <v>395</v>
      </c>
    </row>
    <row r="207" spans="2:65" s="1" customFormat="1" ht="33" customHeight="1">
      <c r="B207" s="135"/>
      <c r="C207" s="136" t="s">
        <v>396</v>
      </c>
      <c r="D207" s="136" t="s">
        <v>126</v>
      </c>
      <c r="E207" s="137" t="s">
        <v>397</v>
      </c>
      <c r="F207" s="138" t="s">
        <v>398</v>
      </c>
      <c r="G207" s="139" t="s">
        <v>163</v>
      </c>
      <c r="H207" s="140">
        <v>116.78400000000001</v>
      </c>
      <c r="I207" s="141">
        <v>3.12</v>
      </c>
      <c r="J207" s="141">
        <f>ROUND(I207*H207,2)</f>
        <v>364.37</v>
      </c>
      <c r="K207" s="142"/>
      <c r="L207" s="25"/>
      <c r="M207" s="143" t="s">
        <v>1</v>
      </c>
      <c r="N207" s="144" t="s">
        <v>37</v>
      </c>
      <c r="O207" s="145">
        <v>8.4390000000000007E-2</v>
      </c>
      <c r="P207" s="145">
        <f>O207*H207</f>
        <v>9.8554017600000012</v>
      </c>
      <c r="Q207" s="145">
        <v>2.1499999999999999E-4</v>
      </c>
      <c r="R207" s="145">
        <f>Q207*H207</f>
        <v>2.5108560000000002E-2</v>
      </c>
      <c r="S207" s="145">
        <v>0</v>
      </c>
      <c r="T207" s="146">
        <f>S207*H207</f>
        <v>0</v>
      </c>
      <c r="AR207" s="147" t="s">
        <v>189</v>
      </c>
      <c r="AT207" s="147" t="s">
        <v>126</v>
      </c>
      <c r="AU207" s="147" t="s">
        <v>84</v>
      </c>
      <c r="AY207" s="13" t="s">
        <v>124</v>
      </c>
      <c r="BE207" s="148">
        <f>IF(N207="základná",J207,0)</f>
        <v>0</v>
      </c>
      <c r="BF207" s="148">
        <f>IF(N207="znížená",J207,0)</f>
        <v>364.37</v>
      </c>
      <c r="BG207" s="148">
        <f>IF(N207="zákl. prenesená",J207,0)</f>
        <v>0</v>
      </c>
      <c r="BH207" s="148">
        <f>IF(N207="zníž. prenesená",J207,0)</f>
        <v>0</v>
      </c>
      <c r="BI207" s="148">
        <f>IF(N207="nulová",J207,0)</f>
        <v>0</v>
      </c>
      <c r="BJ207" s="13" t="s">
        <v>84</v>
      </c>
      <c r="BK207" s="148">
        <f>ROUND(I207*H207,2)</f>
        <v>364.37</v>
      </c>
      <c r="BL207" s="13" t="s">
        <v>189</v>
      </c>
      <c r="BM207" s="147" t="s">
        <v>399</v>
      </c>
    </row>
    <row r="208" spans="2:65" s="1" customFormat="1" ht="37.9" customHeight="1">
      <c r="B208" s="135"/>
      <c r="C208" s="136" t="s">
        <v>400</v>
      </c>
      <c r="D208" s="136" t="s">
        <v>126</v>
      </c>
      <c r="E208" s="137" t="s">
        <v>401</v>
      </c>
      <c r="F208" s="138" t="s">
        <v>402</v>
      </c>
      <c r="G208" s="139" t="s">
        <v>163</v>
      </c>
      <c r="H208" s="140">
        <v>189.49600000000001</v>
      </c>
      <c r="I208" s="141">
        <v>4.47</v>
      </c>
      <c r="J208" s="141">
        <f>ROUND(I208*H208,2)</f>
        <v>847.05</v>
      </c>
      <c r="K208" s="142"/>
      <c r="L208" s="25"/>
      <c r="M208" s="162" t="s">
        <v>1</v>
      </c>
      <c r="N208" s="163" t="s">
        <v>37</v>
      </c>
      <c r="O208" s="164">
        <v>0.18099999999999999</v>
      </c>
      <c r="P208" s="164">
        <f>O208*H208</f>
        <v>34.298776000000004</v>
      </c>
      <c r="Q208" s="164">
        <v>2.0000000000000002E-5</v>
      </c>
      <c r="R208" s="164">
        <f>Q208*H208</f>
        <v>3.7899200000000004E-3</v>
      </c>
      <c r="S208" s="164">
        <v>0</v>
      </c>
      <c r="T208" s="165">
        <f>S208*H208</f>
        <v>0</v>
      </c>
      <c r="AR208" s="147" t="s">
        <v>189</v>
      </c>
      <c r="AT208" s="147" t="s">
        <v>126</v>
      </c>
      <c r="AU208" s="147" t="s">
        <v>84</v>
      </c>
      <c r="AY208" s="13" t="s">
        <v>124</v>
      </c>
      <c r="BE208" s="148">
        <f>IF(N208="základná",J208,0)</f>
        <v>0</v>
      </c>
      <c r="BF208" s="148">
        <f>IF(N208="znížená",J208,0)</f>
        <v>847.05</v>
      </c>
      <c r="BG208" s="148">
        <f>IF(N208="zákl. prenesená",J208,0)</f>
        <v>0</v>
      </c>
      <c r="BH208" s="148">
        <f>IF(N208="zníž. prenesená",J208,0)</f>
        <v>0</v>
      </c>
      <c r="BI208" s="148">
        <f>IF(N208="nulová",J208,0)</f>
        <v>0</v>
      </c>
      <c r="BJ208" s="13" t="s">
        <v>84</v>
      </c>
      <c r="BK208" s="148">
        <f>ROUND(I208*H208,2)</f>
        <v>847.05</v>
      </c>
      <c r="BL208" s="13" t="s">
        <v>189</v>
      </c>
      <c r="BM208" s="147" t="s">
        <v>403</v>
      </c>
    </row>
    <row r="209" spans="2:12" s="1" customFormat="1" ht="6.95" customHeight="1">
      <c r="B209" s="40"/>
      <c r="C209" s="41"/>
      <c r="D209" s="41"/>
      <c r="E209" s="41"/>
      <c r="F209" s="41"/>
      <c r="G209" s="41"/>
      <c r="H209" s="41"/>
      <c r="I209" s="41"/>
      <c r="J209" s="41"/>
      <c r="K209" s="41"/>
      <c r="L209" s="25"/>
    </row>
  </sheetData>
  <autoFilter ref="C130:K208" xr:uid="{00000000-0009-0000-0000-00000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89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VYHLIADKOVÁ VEŽA - VARIANT B</v>
      </c>
      <c r="F7" s="208"/>
      <c r="G7" s="208"/>
      <c r="H7" s="208"/>
      <c r="L7" s="16"/>
    </row>
    <row r="8" spans="2:46" ht="12" customHeight="1">
      <c r="B8" s="16"/>
      <c r="D8" s="22" t="s">
        <v>90</v>
      </c>
      <c r="L8" s="16"/>
    </row>
    <row r="9" spans="2:46" s="1" customFormat="1" ht="16.5" customHeight="1">
      <c r="B9" s="25"/>
      <c r="E9" s="207" t="s">
        <v>91</v>
      </c>
      <c r="F9" s="209"/>
      <c r="G9" s="209"/>
      <c r="H9" s="209"/>
      <c r="L9" s="25"/>
    </row>
    <row r="10" spans="2:46" s="1" customFormat="1" ht="12" customHeight="1">
      <c r="B10" s="25"/>
      <c r="D10" s="22" t="s">
        <v>92</v>
      </c>
      <c r="L10" s="25"/>
    </row>
    <row r="11" spans="2:46" s="1" customFormat="1" ht="16.5" customHeight="1">
      <c r="B11" s="25"/>
      <c r="E11" s="183" t="s">
        <v>404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66" t="str">
        <f>'Rekapitulácia stavby'!E14</f>
        <v xml:space="preserve"> </v>
      </c>
      <c r="F20" s="166"/>
      <c r="G20" s="166"/>
      <c r="H20" s="166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69" t="s">
        <v>1</v>
      </c>
      <c r="F29" s="169"/>
      <c r="G29" s="169"/>
      <c r="H29" s="169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ROUND(J124, 2)</f>
        <v>5243.74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ROUND((SUM(BE124:BE164)),  2)</f>
        <v>0</v>
      </c>
      <c r="G35" s="93"/>
      <c r="H35" s="93"/>
      <c r="I35" s="94">
        <v>0.2</v>
      </c>
      <c r="J35" s="92">
        <f>ROUND(((SUM(BE124:BE164))*I35),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ROUND((SUM(BF124:BF164)),  2)</f>
        <v>5243.74</v>
      </c>
      <c r="I36" s="95">
        <v>0.2</v>
      </c>
      <c r="J36" s="82">
        <f>ROUND(((SUM(BF124:BF164))*I36),  2)</f>
        <v>1048.75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ROUND((SUM(BG124:BG164)),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ROUND((SUM(BH124:BH164)),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ROUND((SUM(BI124:BI164)),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6292.49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94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VYHLIADKOVÁ VEŽA - VARIANT B</v>
      </c>
      <c r="F85" s="208"/>
      <c r="G85" s="208"/>
      <c r="H85" s="208"/>
      <c r="L85" s="25"/>
    </row>
    <row r="86" spans="2:12" ht="12" customHeight="1">
      <c r="B86" s="16"/>
      <c r="C86" s="22" t="s">
        <v>90</v>
      </c>
      <c r="L86" s="16"/>
    </row>
    <row r="87" spans="2:12" s="1" customFormat="1" ht="16.5" customHeight="1">
      <c r="B87" s="25"/>
      <c r="E87" s="207" t="s">
        <v>91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92</v>
      </c>
      <c r="L88" s="25"/>
    </row>
    <row r="89" spans="2:12" s="1" customFormat="1" ht="16.5" customHeight="1">
      <c r="B89" s="25"/>
      <c r="E89" s="183" t="str">
        <f>E11</f>
        <v>11.2 - Bleskozvod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95</v>
      </c>
      <c r="D96" s="96"/>
      <c r="E96" s="96"/>
      <c r="F96" s="96"/>
      <c r="G96" s="96"/>
      <c r="H96" s="96"/>
      <c r="I96" s="96"/>
      <c r="J96" s="105" t="s">
        <v>96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97</v>
      </c>
      <c r="J98" s="62">
        <f>J124</f>
        <v>5243.74</v>
      </c>
      <c r="L98" s="25"/>
      <c r="AU98" s="13" t="s">
        <v>98</v>
      </c>
    </row>
    <row r="99" spans="2:47" s="8" customFormat="1" ht="24.95" customHeight="1">
      <c r="B99" s="107"/>
      <c r="D99" s="108" t="s">
        <v>405</v>
      </c>
      <c r="E99" s="109"/>
      <c r="F99" s="109"/>
      <c r="G99" s="109"/>
      <c r="H99" s="109"/>
      <c r="I99" s="109"/>
      <c r="J99" s="110">
        <f>J125</f>
        <v>5043.74</v>
      </c>
      <c r="L99" s="107"/>
    </row>
    <row r="100" spans="2:47" s="9" customFormat="1" ht="19.899999999999999" customHeight="1">
      <c r="B100" s="111"/>
      <c r="D100" s="112" t="s">
        <v>406</v>
      </c>
      <c r="E100" s="113"/>
      <c r="F100" s="113"/>
      <c r="G100" s="113"/>
      <c r="H100" s="113"/>
      <c r="I100" s="113"/>
      <c r="J100" s="114">
        <f>J126</f>
        <v>3763.74</v>
      </c>
      <c r="L100" s="111"/>
    </row>
    <row r="101" spans="2:47" s="9" customFormat="1" ht="19.899999999999999" customHeight="1">
      <c r="B101" s="111"/>
      <c r="D101" s="112" t="s">
        <v>407</v>
      </c>
      <c r="E101" s="113"/>
      <c r="F101" s="113"/>
      <c r="G101" s="113"/>
      <c r="H101" s="113"/>
      <c r="I101" s="113"/>
      <c r="J101" s="114">
        <f>J159</f>
        <v>1280</v>
      </c>
      <c r="L101" s="111"/>
    </row>
    <row r="102" spans="2:47" s="8" customFormat="1" ht="24.95" customHeight="1">
      <c r="B102" s="107"/>
      <c r="D102" s="108" t="s">
        <v>408</v>
      </c>
      <c r="E102" s="109"/>
      <c r="F102" s="109"/>
      <c r="G102" s="109"/>
      <c r="H102" s="109"/>
      <c r="I102" s="109"/>
      <c r="J102" s="110">
        <f>J163</f>
        <v>200</v>
      </c>
      <c r="L102" s="107"/>
    </row>
    <row r="103" spans="2:47" s="1" customFormat="1" ht="21.75" customHeight="1">
      <c r="B103" s="25"/>
      <c r="L103" s="25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47" s="1" customFormat="1" ht="24.95" customHeight="1">
      <c r="B109" s="25"/>
      <c r="C109" s="17" t="s">
        <v>110</v>
      </c>
      <c r="L109" s="25"/>
    </row>
    <row r="110" spans="2:47" s="1" customFormat="1" ht="6.95" customHeight="1">
      <c r="B110" s="25"/>
      <c r="L110" s="25"/>
    </row>
    <row r="111" spans="2:47" s="1" customFormat="1" ht="12" customHeight="1">
      <c r="B111" s="25"/>
      <c r="C111" s="22" t="s">
        <v>13</v>
      </c>
      <c r="L111" s="25"/>
    </row>
    <row r="112" spans="2:47" s="1" customFormat="1" ht="26.25" customHeight="1">
      <c r="B112" s="25"/>
      <c r="E112" s="207" t="str">
        <f>E7</f>
        <v>PRVKY DROBNEJ ARCHITEKTÚRY A OSTATNEJ VÝBAVY PRE DOPRAVNÚ A CYKLO INFRAŠTRUKTÚRU VYHLIADKOVÁ VEŽA - VARIANT B</v>
      </c>
      <c r="F112" s="208"/>
      <c r="G112" s="208"/>
      <c r="H112" s="208"/>
      <c r="L112" s="25"/>
    </row>
    <row r="113" spans="2:65" ht="12" customHeight="1">
      <c r="B113" s="16"/>
      <c r="C113" s="22" t="s">
        <v>90</v>
      </c>
      <c r="L113" s="16"/>
    </row>
    <row r="114" spans="2:65" s="1" customFormat="1" ht="16.5" customHeight="1">
      <c r="B114" s="25"/>
      <c r="E114" s="207" t="s">
        <v>91</v>
      </c>
      <c r="F114" s="209"/>
      <c r="G114" s="209"/>
      <c r="H114" s="209"/>
      <c r="L114" s="25"/>
    </row>
    <row r="115" spans="2:65" s="1" customFormat="1" ht="12" customHeight="1">
      <c r="B115" s="25"/>
      <c r="C115" s="22" t="s">
        <v>92</v>
      </c>
      <c r="L115" s="25"/>
    </row>
    <row r="116" spans="2:65" s="1" customFormat="1" ht="16.5" customHeight="1">
      <c r="B116" s="25"/>
      <c r="E116" s="183" t="str">
        <f>E11</f>
        <v>11.2 - Bleskozvod</v>
      </c>
      <c r="F116" s="209"/>
      <c r="G116" s="209"/>
      <c r="H116" s="209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16</v>
      </c>
      <c r="F118" s="20" t="str">
        <f>F14</f>
        <v xml:space="preserve"> </v>
      </c>
      <c r="I118" s="22" t="s">
        <v>18</v>
      </c>
      <c r="J118" s="48" t="str">
        <f>IF(J14="","",J14)</f>
        <v>9. 11. 2024</v>
      </c>
      <c r="L118" s="25"/>
    </row>
    <row r="119" spans="2:65" s="1" customFormat="1" ht="6.95" customHeight="1">
      <c r="B119" s="25"/>
      <c r="L119" s="25"/>
    </row>
    <row r="120" spans="2:65" s="1" customFormat="1" ht="54.4" customHeight="1">
      <c r="B120" s="25"/>
      <c r="C120" s="22" t="s">
        <v>20</v>
      </c>
      <c r="F120" s="20" t="str">
        <f>E17</f>
        <v>SÚC PSK, Jesenná 14, 080 05 Prešov</v>
      </c>
      <c r="I120" s="22" t="s">
        <v>25</v>
      </c>
      <c r="J120" s="23" t="str">
        <f>E23</f>
        <v>ŠTOFIRA ARCHITEKTI, s.r.o., Strojárska 2206, Snina</v>
      </c>
      <c r="L120" s="25"/>
    </row>
    <row r="121" spans="2:65" s="1" customFormat="1" ht="15.2" customHeight="1">
      <c r="B121" s="25"/>
      <c r="C121" s="22" t="s">
        <v>24</v>
      </c>
      <c r="F121" s="20" t="str">
        <f>IF(E20="","",E20)</f>
        <v xml:space="preserve"> </v>
      </c>
      <c r="I121" s="22" t="s">
        <v>28</v>
      </c>
      <c r="J121" s="23" t="str">
        <f>E26</f>
        <v>Martin Kofira - KM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15"/>
      <c r="C123" s="116" t="s">
        <v>111</v>
      </c>
      <c r="D123" s="117" t="s">
        <v>56</v>
      </c>
      <c r="E123" s="117" t="s">
        <v>52</v>
      </c>
      <c r="F123" s="117" t="s">
        <v>53</v>
      </c>
      <c r="G123" s="117" t="s">
        <v>112</v>
      </c>
      <c r="H123" s="117" t="s">
        <v>113</v>
      </c>
      <c r="I123" s="117" t="s">
        <v>114</v>
      </c>
      <c r="J123" s="118" t="s">
        <v>96</v>
      </c>
      <c r="K123" s="119" t="s">
        <v>115</v>
      </c>
      <c r="L123" s="115"/>
      <c r="M123" s="55" t="s">
        <v>1</v>
      </c>
      <c r="N123" s="56" t="s">
        <v>35</v>
      </c>
      <c r="O123" s="56" t="s">
        <v>116</v>
      </c>
      <c r="P123" s="56" t="s">
        <v>117</v>
      </c>
      <c r="Q123" s="56" t="s">
        <v>118</v>
      </c>
      <c r="R123" s="56" t="s">
        <v>119</v>
      </c>
      <c r="S123" s="56" t="s">
        <v>120</v>
      </c>
      <c r="T123" s="57" t="s">
        <v>121</v>
      </c>
    </row>
    <row r="124" spans="2:65" s="1" customFormat="1" ht="22.9" customHeight="1">
      <c r="B124" s="25"/>
      <c r="C124" s="60" t="s">
        <v>97</v>
      </c>
      <c r="J124" s="120">
        <f>BK124</f>
        <v>5243.74</v>
      </c>
      <c r="L124" s="25"/>
      <c r="M124" s="58"/>
      <c r="N124" s="49"/>
      <c r="O124" s="49"/>
      <c r="P124" s="121">
        <f>P125+P163</f>
        <v>0</v>
      </c>
      <c r="Q124" s="49"/>
      <c r="R124" s="121">
        <f>R125+R163</f>
        <v>0</v>
      </c>
      <c r="S124" s="49"/>
      <c r="T124" s="122">
        <f>T125+T163</f>
        <v>0</v>
      </c>
      <c r="AT124" s="13" t="s">
        <v>70</v>
      </c>
      <c r="AU124" s="13" t="s">
        <v>98</v>
      </c>
      <c r="BK124" s="123">
        <f>BK125+BK163</f>
        <v>5243.74</v>
      </c>
    </row>
    <row r="125" spans="2:65" s="11" customFormat="1" ht="25.9" customHeight="1">
      <c r="B125" s="124"/>
      <c r="D125" s="125" t="s">
        <v>70</v>
      </c>
      <c r="E125" s="126" t="s">
        <v>243</v>
      </c>
      <c r="F125" s="126" t="s">
        <v>409</v>
      </c>
      <c r="J125" s="127">
        <f>BK125</f>
        <v>5043.74</v>
      </c>
      <c r="L125" s="124"/>
      <c r="M125" s="128"/>
      <c r="P125" s="129">
        <f>P126+P159</f>
        <v>0</v>
      </c>
      <c r="R125" s="129">
        <f>R126+R159</f>
        <v>0</v>
      </c>
      <c r="T125" s="130">
        <f>T126+T159</f>
        <v>0</v>
      </c>
      <c r="AR125" s="125" t="s">
        <v>135</v>
      </c>
      <c r="AT125" s="131" t="s">
        <v>70</v>
      </c>
      <c r="AU125" s="131" t="s">
        <v>71</v>
      </c>
      <c r="AY125" s="125" t="s">
        <v>124</v>
      </c>
      <c r="BK125" s="132">
        <f>BK126+BK159</f>
        <v>5043.74</v>
      </c>
    </row>
    <row r="126" spans="2:65" s="11" customFormat="1" ht="22.9" customHeight="1">
      <c r="B126" s="124"/>
      <c r="D126" s="125" t="s">
        <v>70</v>
      </c>
      <c r="E126" s="133" t="s">
        <v>410</v>
      </c>
      <c r="F126" s="133" t="s">
        <v>411</v>
      </c>
      <c r="J126" s="134">
        <f>BK126</f>
        <v>3763.74</v>
      </c>
      <c r="L126" s="124"/>
      <c r="M126" s="128"/>
      <c r="P126" s="129">
        <f>SUM(P127:P158)</f>
        <v>0</v>
      </c>
      <c r="R126" s="129">
        <f>SUM(R127:R158)</f>
        <v>0</v>
      </c>
      <c r="T126" s="130">
        <f>SUM(T127:T158)</f>
        <v>0</v>
      </c>
      <c r="AR126" s="125" t="s">
        <v>135</v>
      </c>
      <c r="AT126" s="131" t="s">
        <v>70</v>
      </c>
      <c r="AU126" s="131" t="s">
        <v>78</v>
      </c>
      <c r="AY126" s="125" t="s">
        <v>124</v>
      </c>
      <c r="BK126" s="132">
        <f>SUM(BK127:BK158)</f>
        <v>3763.74</v>
      </c>
    </row>
    <row r="127" spans="2:65" s="1" customFormat="1" ht="24.2" customHeight="1">
      <c r="B127" s="135"/>
      <c r="C127" s="136" t="s">
        <v>78</v>
      </c>
      <c r="D127" s="136" t="s">
        <v>126</v>
      </c>
      <c r="E127" s="137" t="s">
        <v>412</v>
      </c>
      <c r="F127" s="138" t="s">
        <v>413</v>
      </c>
      <c r="G127" s="139" t="s">
        <v>264</v>
      </c>
      <c r="H127" s="140">
        <v>110</v>
      </c>
      <c r="I127" s="141">
        <v>2.64</v>
      </c>
      <c r="J127" s="141">
        <f t="shared" ref="J127:J158" si="0">ROUND(I127*H127,2)</f>
        <v>290.39999999999998</v>
      </c>
      <c r="K127" s="142"/>
      <c r="L127" s="25"/>
      <c r="M127" s="143" t="s">
        <v>1</v>
      </c>
      <c r="N127" s="144" t="s">
        <v>37</v>
      </c>
      <c r="O127" s="145">
        <v>0</v>
      </c>
      <c r="P127" s="145">
        <f t="shared" ref="P127:P158" si="1">O127*H127</f>
        <v>0</v>
      </c>
      <c r="Q127" s="145">
        <v>0</v>
      </c>
      <c r="R127" s="145">
        <f t="shared" ref="R127:R158" si="2">Q127*H127</f>
        <v>0</v>
      </c>
      <c r="S127" s="145">
        <v>0</v>
      </c>
      <c r="T127" s="146">
        <f t="shared" ref="T127:T158" si="3">S127*H127</f>
        <v>0</v>
      </c>
      <c r="AR127" s="147" t="s">
        <v>396</v>
      </c>
      <c r="AT127" s="147" t="s">
        <v>126</v>
      </c>
      <c r="AU127" s="147" t="s">
        <v>84</v>
      </c>
      <c r="AY127" s="13" t="s">
        <v>124</v>
      </c>
      <c r="BE127" s="148">
        <f t="shared" ref="BE127:BE158" si="4">IF(N127="základná",J127,0)</f>
        <v>0</v>
      </c>
      <c r="BF127" s="148">
        <f t="shared" ref="BF127:BF158" si="5">IF(N127="znížená",J127,0)</f>
        <v>290.39999999999998</v>
      </c>
      <c r="BG127" s="148">
        <f t="shared" ref="BG127:BG158" si="6">IF(N127="zákl. prenesená",J127,0)</f>
        <v>0</v>
      </c>
      <c r="BH127" s="148">
        <f t="shared" ref="BH127:BH158" si="7">IF(N127="zníž. prenesená",J127,0)</f>
        <v>0</v>
      </c>
      <c r="BI127" s="148">
        <f t="shared" ref="BI127:BI158" si="8">IF(N127="nulová",J127,0)</f>
        <v>0</v>
      </c>
      <c r="BJ127" s="13" t="s">
        <v>84</v>
      </c>
      <c r="BK127" s="148">
        <f t="shared" ref="BK127:BK158" si="9">ROUND(I127*H127,2)</f>
        <v>290.39999999999998</v>
      </c>
      <c r="BL127" s="13" t="s">
        <v>396</v>
      </c>
      <c r="BM127" s="147" t="s">
        <v>84</v>
      </c>
    </row>
    <row r="128" spans="2:65" s="1" customFormat="1" ht="16.5" customHeight="1">
      <c r="B128" s="135"/>
      <c r="C128" s="149" t="s">
        <v>84</v>
      </c>
      <c r="D128" s="149" t="s">
        <v>243</v>
      </c>
      <c r="E128" s="150" t="s">
        <v>414</v>
      </c>
      <c r="F128" s="151" t="s">
        <v>415</v>
      </c>
      <c r="G128" s="152" t="s">
        <v>356</v>
      </c>
      <c r="H128" s="153">
        <v>104.5</v>
      </c>
      <c r="I128" s="154">
        <v>2.4700000000000002</v>
      </c>
      <c r="J128" s="154">
        <f t="shared" si="0"/>
        <v>258.12</v>
      </c>
      <c r="K128" s="155"/>
      <c r="L128" s="156"/>
      <c r="M128" s="157" t="s">
        <v>1</v>
      </c>
      <c r="N128" s="158" t="s">
        <v>37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416</v>
      </c>
      <c r="AT128" s="147" t="s">
        <v>243</v>
      </c>
      <c r="AU128" s="147" t="s">
        <v>84</v>
      </c>
      <c r="AY128" s="13" t="s">
        <v>124</v>
      </c>
      <c r="BE128" s="148">
        <f t="shared" si="4"/>
        <v>0</v>
      </c>
      <c r="BF128" s="148">
        <f t="shared" si="5"/>
        <v>258.12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84</v>
      </c>
      <c r="BK128" s="148">
        <f t="shared" si="9"/>
        <v>258.12</v>
      </c>
      <c r="BL128" s="13" t="s">
        <v>396</v>
      </c>
      <c r="BM128" s="147" t="s">
        <v>130</v>
      </c>
    </row>
    <row r="129" spans="2:65" s="1" customFormat="1" ht="24.2" customHeight="1">
      <c r="B129" s="135"/>
      <c r="C129" s="136" t="s">
        <v>135</v>
      </c>
      <c r="D129" s="136" t="s">
        <v>126</v>
      </c>
      <c r="E129" s="137" t="s">
        <v>417</v>
      </c>
      <c r="F129" s="138" t="s">
        <v>418</v>
      </c>
      <c r="G129" s="139" t="s">
        <v>264</v>
      </c>
      <c r="H129" s="140">
        <v>10</v>
      </c>
      <c r="I129" s="141">
        <v>1.9</v>
      </c>
      <c r="J129" s="141">
        <f t="shared" si="0"/>
        <v>19</v>
      </c>
      <c r="K129" s="142"/>
      <c r="L129" s="25"/>
      <c r="M129" s="143" t="s">
        <v>1</v>
      </c>
      <c r="N129" s="144" t="s">
        <v>37</v>
      </c>
      <c r="O129" s="145">
        <v>0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396</v>
      </c>
      <c r="AT129" s="147" t="s">
        <v>126</v>
      </c>
      <c r="AU129" s="147" t="s">
        <v>84</v>
      </c>
      <c r="AY129" s="13" t="s">
        <v>124</v>
      </c>
      <c r="BE129" s="148">
        <f t="shared" si="4"/>
        <v>0</v>
      </c>
      <c r="BF129" s="148">
        <f t="shared" si="5"/>
        <v>19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19</v>
      </c>
      <c r="BL129" s="13" t="s">
        <v>396</v>
      </c>
      <c r="BM129" s="147" t="s">
        <v>146</v>
      </c>
    </row>
    <row r="130" spans="2:65" s="1" customFormat="1" ht="16.5" customHeight="1">
      <c r="B130" s="135"/>
      <c r="C130" s="136" t="s">
        <v>130</v>
      </c>
      <c r="D130" s="136" t="s">
        <v>126</v>
      </c>
      <c r="E130" s="137" t="s">
        <v>419</v>
      </c>
      <c r="F130" s="138" t="s">
        <v>420</v>
      </c>
      <c r="G130" s="139" t="s">
        <v>240</v>
      </c>
      <c r="H130" s="140">
        <v>4</v>
      </c>
      <c r="I130" s="141">
        <v>1.1599999999999999</v>
      </c>
      <c r="J130" s="141">
        <f t="shared" si="0"/>
        <v>4.6399999999999997</v>
      </c>
      <c r="K130" s="142"/>
      <c r="L130" s="25"/>
      <c r="M130" s="143" t="s">
        <v>1</v>
      </c>
      <c r="N130" s="144" t="s">
        <v>37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396</v>
      </c>
      <c r="AT130" s="147" t="s">
        <v>126</v>
      </c>
      <c r="AU130" s="147" t="s">
        <v>84</v>
      </c>
      <c r="AY130" s="13" t="s">
        <v>124</v>
      </c>
      <c r="BE130" s="148">
        <f t="shared" si="4"/>
        <v>0</v>
      </c>
      <c r="BF130" s="148">
        <f t="shared" si="5"/>
        <v>4.6399999999999997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4.6399999999999997</v>
      </c>
      <c r="BL130" s="13" t="s">
        <v>396</v>
      </c>
      <c r="BM130" s="147" t="s">
        <v>154</v>
      </c>
    </row>
    <row r="131" spans="2:65" s="1" customFormat="1" ht="16.5" customHeight="1">
      <c r="B131" s="135"/>
      <c r="C131" s="149" t="s">
        <v>142</v>
      </c>
      <c r="D131" s="149" t="s">
        <v>243</v>
      </c>
      <c r="E131" s="150" t="s">
        <v>421</v>
      </c>
      <c r="F131" s="151" t="s">
        <v>422</v>
      </c>
      <c r="G131" s="152" t="s">
        <v>240</v>
      </c>
      <c r="H131" s="153">
        <v>1</v>
      </c>
      <c r="I131" s="154">
        <v>0.8</v>
      </c>
      <c r="J131" s="154">
        <f t="shared" si="0"/>
        <v>0.8</v>
      </c>
      <c r="K131" s="155"/>
      <c r="L131" s="156"/>
      <c r="M131" s="157" t="s">
        <v>1</v>
      </c>
      <c r="N131" s="158" t="s">
        <v>37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416</v>
      </c>
      <c r="AT131" s="147" t="s">
        <v>243</v>
      </c>
      <c r="AU131" s="147" t="s">
        <v>84</v>
      </c>
      <c r="AY131" s="13" t="s">
        <v>124</v>
      </c>
      <c r="BE131" s="148">
        <f t="shared" si="4"/>
        <v>0</v>
      </c>
      <c r="BF131" s="148">
        <f t="shared" si="5"/>
        <v>0.8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0.8</v>
      </c>
      <c r="BL131" s="13" t="s">
        <v>396</v>
      </c>
      <c r="BM131" s="147" t="s">
        <v>165</v>
      </c>
    </row>
    <row r="132" spans="2:65" s="1" customFormat="1" ht="16.5" customHeight="1">
      <c r="B132" s="135"/>
      <c r="C132" s="149" t="s">
        <v>146</v>
      </c>
      <c r="D132" s="149" t="s">
        <v>243</v>
      </c>
      <c r="E132" s="150" t="s">
        <v>423</v>
      </c>
      <c r="F132" s="151" t="s">
        <v>424</v>
      </c>
      <c r="G132" s="152" t="s">
        <v>240</v>
      </c>
      <c r="H132" s="153">
        <v>1</v>
      </c>
      <c r="I132" s="154">
        <v>0.8</v>
      </c>
      <c r="J132" s="154">
        <f t="shared" si="0"/>
        <v>0.8</v>
      </c>
      <c r="K132" s="155"/>
      <c r="L132" s="156"/>
      <c r="M132" s="157" t="s">
        <v>1</v>
      </c>
      <c r="N132" s="158" t="s">
        <v>37</v>
      </c>
      <c r="O132" s="145">
        <v>0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416</v>
      </c>
      <c r="AT132" s="147" t="s">
        <v>243</v>
      </c>
      <c r="AU132" s="147" t="s">
        <v>84</v>
      </c>
      <c r="AY132" s="13" t="s">
        <v>124</v>
      </c>
      <c r="BE132" s="148">
        <f t="shared" si="4"/>
        <v>0</v>
      </c>
      <c r="BF132" s="148">
        <f t="shared" si="5"/>
        <v>0.8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0.8</v>
      </c>
      <c r="BL132" s="13" t="s">
        <v>396</v>
      </c>
      <c r="BM132" s="147" t="s">
        <v>172</v>
      </c>
    </row>
    <row r="133" spans="2:65" s="1" customFormat="1" ht="37.9" customHeight="1">
      <c r="B133" s="135"/>
      <c r="C133" s="149" t="s">
        <v>150</v>
      </c>
      <c r="D133" s="149" t="s">
        <v>243</v>
      </c>
      <c r="E133" s="150" t="s">
        <v>425</v>
      </c>
      <c r="F133" s="151" t="s">
        <v>426</v>
      </c>
      <c r="G133" s="152" t="s">
        <v>240</v>
      </c>
      <c r="H133" s="153">
        <v>2</v>
      </c>
      <c r="I133" s="154">
        <v>2.8</v>
      </c>
      <c r="J133" s="154">
        <f t="shared" si="0"/>
        <v>5.6</v>
      </c>
      <c r="K133" s="155"/>
      <c r="L133" s="156"/>
      <c r="M133" s="157" t="s">
        <v>1</v>
      </c>
      <c r="N133" s="158" t="s">
        <v>37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416</v>
      </c>
      <c r="AT133" s="147" t="s">
        <v>243</v>
      </c>
      <c r="AU133" s="147" t="s">
        <v>84</v>
      </c>
      <c r="AY133" s="13" t="s">
        <v>124</v>
      </c>
      <c r="BE133" s="148">
        <f t="shared" si="4"/>
        <v>0</v>
      </c>
      <c r="BF133" s="148">
        <f t="shared" si="5"/>
        <v>5.6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5.6</v>
      </c>
      <c r="BL133" s="13" t="s">
        <v>396</v>
      </c>
      <c r="BM133" s="147" t="s">
        <v>181</v>
      </c>
    </row>
    <row r="134" spans="2:65" s="1" customFormat="1" ht="24.2" customHeight="1">
      <c r="B134" s="135"/>
      <c r="C134" s="136" t="s">
        <v>154</v>
      </c>
      <c r="D134" s="136" t="s">
        <v>126</v>
      </c>
      <c r="E134" s="137" t="s">
        <v>427</v>
      </c>
      <c r="F134" s="138" t="s">
        <v>428</v>
      </c>
      <c r="G134" s="139" t="s">
        <v>240</v>
      </c>
      <c r="H134" s="140">
        <v>30</v>
      </c>
      <c r="I134" s="141">
        <v>2.62</v>
      </c>
      <c r="J134" s="141">
        <f t="shared" si="0"/>
        <v>78.599999999999994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396</v>
      </c>
      <c r="AT134" s="147" t="s">
        <v>126</v>
      </c>
      <c r="AU134" s="147" t="s">
        <v>84</v>
      </c>
      <c r="AY134" s="13" t="s">
        <v>124</v>
      </c>
      <c r="BE134" s="148">
        <f t="shared" si="4"/>
        <v>0</v>
      </c>
      <c r="BF134" s="148">
        <f t="shared" si="5"/>
        <v>78.599999999999994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78.599999999999994</v>
      </c>
      <c r="BL134" s="13" t="s">
        <v>396</v>
      </c>
      <c r="BM134" s="147" t="s">
        <v>189</v>
      </c>
    </row>
    <row r="135" spans="2:65" s="1" customFormat="1" ht="24.2" customHeight="1">
      <c r="B135" s="135"/>
      <c r="C135" s="149" t="s">
        <v>160</v>
      </c>
      <c r="D135" s="149" t="s">
        <v>243</v>
      </c>
      <c r="E135" s="150" t="s">
        <v>429</v>
      </c>
      <c r="F135" s="151" t="s">
        <v>430</v>
      </c>
      <c r="G135" s="152" t="s">
        <v>240</v>
      </c>
      <c r="H135" s="153">
        <v>30</v>
      </c>
      <c r="I135" s="154">
        <v>0.76</v>
      </c>
      <c r="J135" s="154">
        <f t="shared" si="0"/>
        <v>22.8</v>
      </c>
      <c r="K135" s="155"/>
      <c r="L135" s="156"/>
      <c r="M135" s="157" t="s">
        <v>1</v>
      </c>
      <c r="N135" s="158" t="s">
        <v>37</v>
      </c>
      <c r="O135" s="145">
        <v>0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416</v>
      </c>
      <c r="AT135" s="147" t="s">
        <v>243</v>
      </c>
      <c r="AU135" s="147" t="s">
        <v>84</v>
      </c>
      <c r="AY135" s="13" t="s">
        <v>124</v>
      </c>
      <c r="BE135" s="148">
        <f t="shared" si="4"/>
        <v>0</v>
      </c>
      <c r="BF135" s="148">
        <f t="shared" si="5"/>
        <v>22.8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22.8</v>
      </c>
      <c r="BL135" s="13" t="s">
        <v>396</v>
      </c>
      <c r="BM135" s="147" t="s">
        <v>197</v>
      </c>
    </row>
    <row r="136" spans="2:65" s="1" customFormat="1" ht="24.2" customHeight="1">
      <c r="B136" s="135"/>
      <c r="C136" s="136" t="s">
        <v>165</v>
      </c>
      <c r="D136" s="136" t="s">
        <v>126</v>
      </c>
      <c r="E136" s="137" t="s">
        <v>431</v>
      </c>
      <c r="F136" s="138" t="s">
        <v>432</v>
      </c>
      <c r="G136" s="139" t="s">
        <v>240</v>
      </c>
      <c r="H136" s="140">
        <v>4</v>
      </c>
      <c r="I136" s="141">
        <v>2.62</v>
      </c>
      <c r="J136" s="141">
        <f t="shared" si="0"/>
        <v>10.48</v>
      </c>
      <c r="K136" s="142"/>
      <c r="L136" s="25"/>
      <c r="M136" s="143" t="s">
        <v>1</v>
      </c>
      <c r="N136" s="144" t="s">
        <v>37</v>
      </c>
      <c r="O136" s="145">
        <v>0</v>
      </c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396</v>
      </c>
      <c r="AT136" s="147" t="s">
        <v>126</v>
      </c>
      <c r="AU136" s="147" t="s">
        <v>84</v>
      </c>
      <c r="AY136" s="13" t="s">
        <v>124</v>
      </c>
      <c r="BE136" s="148">
        <f t="shared" si="4"/>
        <v>0</v>
      </c>
      <c r="BF136" s="148">
        <f t="shared" si="5"/>
        <v>10.48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84</v>
      </c>
      <c r="BK136" s="148">
        <f t="shared" si="9"/>
        <v>10.48</v>
      </c>
      <c r="BL136" s="13" t="s">
        <v>396</v>
      </c>
      <c r="BM136" s="147" t="s">
        <v>7</v>
      </c>
    </row>
    <row r="137" spans="2:65" s="1" customFormat="1" ht="33" customHeight="1">
      <c r="B137" s="135"/>
      <c r="C137" s="149" t="s">
        <v>75</v>
      </c>
      <c r="D137" s="149" t="s">
        <v>243</v>
      </c>
      <c r="E137" s="150" t="s">
        <v>433</v>
      </c>
      <c r="F137" s="151" t="s">
        <v>434</v>
      </c>
      <c r="G137" s="152" t="s">
        <v>240</v>
      </c>
      <c r="H137" s="153">
        <v>4</v>
      </c>
      <c r="I137" s="154">
        <v>3.6</v>
      </c>
      <c r="J137" s="154">
        <f t="shared" si="0"/>
        <v>14.4</v>
      </c>
      <c r="K137" s="155"/>
      <c r="L137" s="156"/>
      <c r="M137" s="157" t="s">
        <v>1</v>
      </c>
      <c r="N137" s="158" t="s">
        <v>37</v>
      </c>
      <c r="O137" s="145">
        <v>0</v>
      </c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416</v>
      </c>
      <c r="AT137" s="147" t="s">
        <v>243</v>
      </c>
      <c r="AU137" s="147" t="s">
        <v>84</v>
      </c>
      <c r="AY137" s="13" t="s">
        <v>124</v>
      </c>
      <c r="BE137" s="148">
        <f t="shared" si="4"/>
        <v>0</v>
      </c>
      <c r="BF137" s="148">
        <f t="shared" si="5"/>
        <v>14.4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84</v>
      </c>
      <c r="BK137" s="148">
        <f t="shared" si="9"/>
        <v>14.4</v>
      </c>
      <c r="BL137" s="13" t="s">
        <v>396</v>
      </c>
      <c r="BM137" s="147" t="s">
        <v>213</v>
      </c>
    </row>
    <row r="138" spans="2:65" s="1" customFormat="1" ht="16.5" customHeight="1">
      <c r="B138" s="135"/>
      <c r="C138" s="136" t="s">
        <v>172</v>
      </c>
      <c r="D138" s="136" t="s">
        <v>126</v>
      </c>
      <c r="E138" s="137" t="s">
        <v>435</v>
      </c>
      <c r="F138" s="138" t="s">
        <v>436</v>
      </c>
      <c r="G138" s="139" t="s">
        <v>240</v>
      </c>
      <c r="H138" s="140">
        <v>2</v>
      </c>
      <c r="I138" s="141">
        <v>3.73</v>
      </c>
      <c r="J138" s="141">
        <f t="shared" si="0"/>
        <v>7.46</v>
      </c>
      <c r="K138" s="142"/>
      <c r="L138" s="25"/>
      <c r="M138" s="143" t="s">
        <v>1</v>
      </c>
      <c r="N138" s="144" t="s">
        <v>37</v>
      </c>
      <c r="O138" s="145">
        <v>0</v>
      </c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AR138" s="147" t="s">
        <v>396</v>
      </c>
      <c r="AT138" s="147" t="s">
        <v>126</v>
      </c>
      <c r="AU138" s="147" t="s">
        <v>84</v>
      </c>
      <c r="AY138" s="13" t="s">
        <v>124</v>
      </c>
      <c r="BE138" s="148">
        <f t="shared" si="4"/>
        <v>0</v>
      </c>
      <c r="BF138" s="148">
        <f t="shared" si="5"/>
        <v>7.46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84</v>
      </c>
      <c r="BK138" s="148">
        <f t="shared" si="9"/>
        <v>7.46</v>
      </c>
      <c r="BL138" s="13" t="s">
        <v>396</v>
      </c>
      <c r="BM138" s="147" t="s">
        <v>221</v>
      </c>
    </row>
    <row r="139" spans="2:65" s="1" customFormat="1" ht="16.5" customHeight="1">
      <c r="B139" s="135"/>
      <c r="C139" s="149" t="s">
        <v>176</v>
      </c>
      <c r="D139" s="149" t="s">
        <v>243</v>
      </c>
      <c r="E139" s="150" t="s">
        <v>437</v>
      </c>
      <c r="F139" s="151" t="s">
        <v>438</v>
      </c>
      <c r="G139" s="152" t="s">
        <v>240</v>
      </c>
      <c r="H139" s="153">
        <v>2</v>
      </c>
      <c r="I139" s="154">
        <v>1.81</v>
      </c>
      <c r="J139" s="154">
        <f t="shared" si="0"/>
        <v>3.62</v>
      </c>
      <c r="K139" s="155"/>
      <c r="L139" s="156"/>
      <c r="M139" s="157" t="s">
        <v>1</v>
      </c>
      <c r="N139" s="158" t="s">
        <v>37</v>
      </c>
      <c r="O139" s="145">
        <v>0</v>
      </c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R139" s="147" t="s">
        <v>416</v>
      </c>
      <c r="AT139" s="147" t="s">
        <v>243</v>
      </c>
      <c r="AU139" s="147" t="s">
        <v>84</v>
      </c>
      <c r="AY139" s="13" t="s">
        <v>124</v>
      </c>
      <c r="BE139" s="148">
        <f t="shared" si="4"/>
        <v>0</v>
      </c>
      <c r="BF139" s="148">
        <f t="shared" si="5"/>
        <v>3.62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84</v>
      </c>
      <c r="BK139" s="148">
        <f t="shared" si="9"/>
        <v>3.62</v>
      </c>
      <c r="BL139" s="13" t="s">
        <v>396</v>
      </c>
      <c r="BM139" s="147" t="s">
        <v>229</v>
      </c>
    </row>
    <row r="140" spans="2:65" s="1" customFormat="1" ht="16.5" customHeight="1">
      <c r="B140" s="135"/>
      <c r="C140" s="136" t="s">
        <v>181</v>
      </c>
      <c r="D140" s="136" t="s">
        <v>126</v>
      </c>
      <c r="E140" s="137" t="s">
        <v>439</v>
      </c>
      <c r="F140" s="138" t="s">
        <v>440</v>
      </c>
      <c r="G140" s="139" t="s">
        <v>240</v>
      </c>
      <c r="H140" s="140">
        <v>4</v>
      </c>
      <c r="I140" s="141">
        <v>2.62</v>
      </c>
      <c r="J140" s="141">
        <f t="shared" si="0"/>
        <v>10.48</v>
      </c>
      <c r="K140" s="142"/>
      <c r="L140" s="25"/>
      <c r="M140" s="143" t="s">
        <v>1</v>
      </c>
      <c r="N140" s="144" t="s">
        <v>37</v>
      </c>
      <c r="O140" s="145">
        <v>0</v>
      </c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AR140" s="147" t="s">
        <v>396</v>
      </c>
      <c r="AT140" s="147" t="s">
        <v>126</v>
      </c>
      <c r="AU140" s="147" t="s">
        <v>84</v>
      </c>
      <c r="AY140" s="13" t="s">
        <v>124</v>
      </c>
      <c r="BE140" s="148">
        <f t="shared" si="4"/>
        <v>0</v>
      </c>
      <c r="BF140" s="148">
        <f t="shared" si="5"/>
        <v>10.48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84</v>
      </c>
      <c r="BK140" s="148">
        <f t="shared" si="9"/>
        <v>10.48</v>
      </c>
      <c r="BL140" s="13" t="s">
        <v>396</v>
      </c>
      <c r="BM140" s="147" t="s">
        <v>237</v>
      </c>
    </row>
    <row r="141" spans="2:65" s="1" customFormat="1" ht="24.2" customHeight="1">
      <c r="B141" s="135"/>
      <c r="C141" s="149" t="s">
        <v>185</v>
      </c>
      <c r="D141" s="149" t="s">
        <v>243</v>
      </c>
      <c r="E141" s="150" t="s">
        <v>441</v>
      </c>
      <c r="F141" s="151" t="s">
        <v>442</v>
      </c>
      <c r="G141" s="152" t="s">
        <v>240</v>
      </c>
      <c r="H141" s="153">
        <v>4</v>
      </c>
      <c r="I141" s="154">
        <v>2.78</v>
      </c>
      <c r="J141" s="154">
        <f t="shared" si="0"/>
        <v>11.12</v>
      </c>
      <c r="K141" s="155"/>
      <c r="L141" s="156"/>
      <c r="M141" s="157" t="s">
        <v>1</v>
      </c>
      <c r="N141" s="158" t="s">
        <v>37</v>
      </c>
      <c r="O141" s="145">
        <v>0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AR141" s="147" t="s">
        <v>416</v>
      </c>
      <c r="AT141" s="147" t="s">
        <v>243</v>
      </c>
      <c r="AU141" s="147" t="s">
        <v>84</v>
      </c>
      <c r="AY141" s="13" t="s">
        <v>124</v>
      </c>
      <c r="BE141" s="148">
        <f t="shared" si="4"/>
        <v>0</v>
      </c>
      <c r="BF141" s="148">
        <f t="shared" si="5"/>
        <v>11.12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84</v>
      </c>
      <c r="BK141" s="148">
        <f t="shared" si="9"/>
        <v>11.12</v>
      </c>
      <c r="BL141" s="13" t="s">
        <v>396</v>
      </c>
      <c r="BM141" s="147" t="s">
        <v>247</v>
      </c>
    </row>
    <row r="142" spans="2:65" s="1" customFormat="1" ht="24.2" customHeight="1">
      <c r="B142" s="135"/>
      <c r="C142" s="136" t="s">
        <v>189</v>
      </c>
      <c r="D142" s="136" t="s">
        <v>126</v>
      </c>
      <c r="E142" s="137" t="s">
        <v>443</v>
      </c>
      <c r="F142" s="138" t="s">
        <v>444</v>
      </c>
      <c r="G142" s="139" t="s">
        <v>240</v>
      </c>
      <c r="H142" s="140">
        <v>24</v>
      </c>
      <c r="I142" s="141">
        <v>3.73</v>
      </c>
      <c r="J142" s="141">
        <f t="shared" si="0"/>
        <v>89.52</v>
      </c>
      <c r="K142" s="142"/>
      <c r="L142" s="25"/>
      <c r="M142" s="143" t="s">
        <v>1</v>
      </c>
      <c r="N142" s="144" t="s">
        <v>37</v>
      </c>
      <c r="O142" s="145">
        <v>0</v>
      </c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AR142" s="147" t="s">
        <v>396</v>
      </c>
      <c r="AT142" s="147" t="s">
        <v>126</v>
      </c>
      <c r="AU142" s="147" t="s">
        <v>84</v>
      </c>
      <c r="AY142" s="13" t="s">
        <v>124</v>
      </c>
      <c r="BE142" s="148">
        <f t="shared" si="4"/>
        <v>0</v>
      </c>
      <c r="BF142" s="148">
        <f t="shared" si="5"/>
        <v>89.52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3" t="s">
        <v>84</v>
      </c>
      <c r="BK142" s="148">
        <f t="shared" si="9"/>
        <v>89.52</v>
      </c>
      <c r="BL142" s="13" t="s">
        <v>396</v>
      </c>
      <c r="BM142" s="147" t="s">
        <v>261</v>
      </c>
    </row>
    <row r="143" spans="2:65" s="1" customFormat="1" ht="24.2" customHeight="1">
      <c r="B143" s="135"/>
      <c r="C143" s="149" t="s">
        <v>193</v>
      </c>
      <c r="D143" s="149" t="s">
        <v>243</v>
      </c>
      <c r="E143" s="150" t="s">
        <v>445</v>
      </c>
      <c r="F143" s="151" t="s">
        <v>446</v>
      </c>
      <c r="G143" s="152" t="s">
        <v>240</v>
      </c>
      <c r="H143" s="153">
        <v>24</v>
      </c>
      <c r="I143" s="154">
        <v>1.1200000000000001</v>
      </c>
      <c r="J143" s="154">
        <f t="shared" si="0"/>
        <v>26.88</v>
      </c>
      <c r="K143" s="155"/>
      <c r="L143" s="156"/>
      <c r="M143" s="157" t="s">
        <v>1</v>
      </c>
      <c r="N143" s="158" t="s">
        <v>37</v>
      </c>
      <c r="O143" s="145">
        <v>0</v>
      </c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AR143" s="147" t="s">
        <v>416</v>
      </c>
      <c r="AT143" s="147" t="s">
        <v>243</v>
      </c>
      <c r="AU143" s="147" t="s">
        <v>84</v>
      </c>
      <c r="AY143" s="13" t="s">
        <v>124</v>
      </c>
      <c r="BE143" s="148">
        <f t="shared" si="4"/>
        <v>0</v>
      </c>
      <c r="BF143" s="148">
        <f t="shared" si="5"/>
        <v>26.88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3" t="s">
        <v>84</v>
      </c>
      <c r="BK143" s="148">
        <f t="shared" si="9"/>
        <v>26.88</v>
      </c>
      <c r="BL143" s="13" t="s">
        <v>396</v>
      </c>
      <c r="BM143" s="147" t="s">
        <v>270</v>
      </c>
    </row>
    <row r="144" spans="2:65" s="1" customFormat="1" ht="16.5" customHeight="1">
      <c r="B144" s="135"/>
      <c r="C144" s="136" t="s">
        <v>197</v>
      </c>
      <c r="D144" s="136" t="s">
        <v>126</v>
      </c>
      <c r="E144" s="137" t="s">
        <v>447</v>
      </c>
      <c r="F144" s="138" t="s">
        <v>448</v>
      </c>
      <c r="G144" s="139" t="s">
        <v>240</v>
      </c>
      <c r="H144" s="140">
        <v>8</v>
      </c>
      <c r="I144" s="141">
        <v>2.62</v>
      </c>
      <c r="J144" s="141">
        <f t="shared" si="0"/>
        <v>20.96</v>
      </c>
      <c r="K144" s="142"/>
      <c r="L144" s="25"/>
      <c r="M144" s="143" t="s">
        <v>1</v>
      </c>
      <c r="N144" s="144" t="s">
        <v>37</v>
      </c>
      <c r="O144" s="145">
        <v>0</v>
      </c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AR144" s="147" t="s">
        <v>396</v>
      </c>
      <c r="AT144" s="147" t="s">
        <v>126</v>
      </c>
      <c r="AU144" s="147" t="s">
        <v>84</v>
      </c>
      <c r="AY144" s="13" t="s">
        <v>124</v>
      </c>
      <c r="BE144" s="148">
        <f t="shared" si="4"/>
        <v>0</v>
      </c>
      <c r="BF144" s="148">
        <f t="shared" si="5"/>
        <v>20.96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3" t="s">
        <v>84</v>
      </c>
      <c r="BK144" s="148">
        <f t="shared" si="9"/>
        <v>20.96</v>
      </c>
      <c r="BL144" s="13" t="s">
        <v>396</v>
      </c>
      <c r="BM144" s="147" t="s">
        <v>278</v>
      </c>
    </row>
    <row r="145" spans="2:65" s="1" customFormat="1" ht="16.5" customHeight="1">
      <c r="B145" s="135"/>
      <c r="C145" s="149" t="s">
        <v>201</v>
      </c>
      <c r="D145" s="149" t="s">
        <v>243</v>
      </c>
      <c r="E145" s="150" t="s">
        <v>449</v>
      </c>
      <c r="F145" s="151" t="s">
        <v>450</v>
      </c>
      <c r="G145" s="152" t="s">
        <v>240</v>
      </c>
      <c r="H145" s="153">
        <v>8</v>
      </c>
      <c r="I145" s="154">
        <v>1.42</v>
      </c>
      <c r="J145" s="154">
        <f t="shared" si="0"/>
        <v>11.36</v>
      </c>
      <c r="K145" s="155"/>
      <c r="L145" s="156"/>
      <c r="M145" s="157" t="s">
        <v>1</v>
      </c>
      <c r="N145" s="158" t="s">
        <v>37</v>
      </c>
      <c r="O145" s="145">
        <v>0</v>
      </c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AR145" s="147" t="s">
        <v>416</v>
      </c>
      <c r="AT145" s="147" t="s">
        <v>243</v>
      </c>
      <c r="AU145" s="147" t="s">
        <v>84</v>
      </c>
      <c r="AY145" s="13" t="s">
        <v>124</v>
      </c>
      <c r="BE145" s="148">
        <f t="shared" si="4"/>
        <v>0</v>
      </c>
      <c r="BF145" s="148">
        <f t="shared" si="5"/>
        <v>11.36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84</v>
      </c>
      <c r="BK145" s="148">
        <f t="shared" si="9"/>
        <v>11.36</v>
      </c>
      <c r="BL145" s="13" t="s">
        <v>396</v>
      </c>
      <c r="BM145" s="147" t="s">
        <v>288</v>
      </c>
    </row>
    <row r="146" spans="2:65" s="1" customFormat="1" ht="16.5" customHeight="1">
      <c r="B146" s="135"/>
      <c r="C146" s="136" t="s">
        <v>7</v>
      </c>
      <c r="D146" s="136" t="s">
        <v>126</v>
      </c>
      <c r="E146" s="137" t="s">
        <v>451</v>
      </c>
      <c r="F146" s="138" t="s">
        <v>452</v>
      </c>
      <c r="G146" s="139" t="s">
        <v>240</v>
      </c>
      <c r="H146" s="140">
        <v>2</v>
      </c>
      <c r="I146" s="141">
        <v>15.87</v>
      </c>
      <c r="J146" s="141">
        <f t="shared" si="0"/>
        <v>31.74</v>
      </c>
      <c r="K146" s="142"/>
      <c r="L146" s="25"/>
      <c r="M146" s="143" t="s">
        <v>1</v>
      </c>
      <c r="N146" s="144" t="s">
        <v>37</v>
      </c>
      <c r="O146" s="145">
        <v>0</v>
      </c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AR146" s="147" t="s">
        <v>396</v>
      </c>
      <c r="AT146" s="147" t="s">
        <v>126</v>
      </c>
      <c r="AU146" s="147" t="s">
        <v>84</v>
      </c>
      <c r="AY146" s="13" t="s">
        <v>124</v>
      </c>
      <c r="BE146" s="148">
        <f t="shared" si="4"/>
        <v>0</v>
      </c>
      <c r="BF146" s="148">
        <f t="shared" si="5"/>
        <v>31.74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84</v>
      </c>
      <c r="BK146" s="148">
        <f t="shared" si="9"/>
        <v>31.74</v>
      </c>
      <c r="BL146" s="13" t="s">
        <v>396</v>
      </c>
      <c r="BM146" s="147" t="s">
        <v>295</v>
      </c>
    </row>
    <row r="147" spans="2:65" s="1" customFormat="1" ht="16.5" customHeight="1">
      <c r="B147" s="135"/>
      <c r="C147" s="149" t="s">
        <v>209</v>
      </c>
      <c r="D147" s="149" t="s">
        <v>243</v>
      </c>
      <c r="E147" s="150" t="s">
        <v>453</v>
      </c>
      <c r="F147" s="151" t="s">
        <v>454</v>
      </c>
      <c r="G147" s="152" t="s">
        <v>240</v>
      </c>
      <c r="H147" s="153">
        <v>2</v>
      </c>
      <c r="I147" s="154">
        <v>6.33</v>
      </c>
      <c r="J147" s="154">
        <f t="shared" si="0"/>
        <v>12.66</v>
      </c>
      <c r="K147" s="155"/>
      <c r="L147" s="156"/>
      <c r="M147" s="157" t="s">
        <v>1</v>
      </c>
      <c r="N147" s="158" t="s">
        <v>37</v>
      </c>
      <c r="O147" s="145">
        <v>0</v>
      </c>
      <c r="P147" s="145">
        <f t="shared" si="1"/>
        <v>0</v>
      </c>
      <c r="Q147" s="145">
        <v>0</v>
      </c>
      <c r="R147" s="145">
        <f t="shared" si="2"/>
        <v>0</v>
      </c>
      <c r="S147" s="145">
        <v>0</v>
      </c>
      <c r="T147" s="146">
        <f t="shared" si="3"/>
        <v>0</v>
      </c>
      <c r="AR147" s="147" t="s">
        <v>416</v>
      </c>
      <c r="AT147" s="147" t="s">
        <v>243</v>
      </c>
      <c r="AU147" s="147" t="s">
        <v>84</v>
      </c>
      <c r="AY147" s="13" t="s">
        <v>124</v>
      </c>
      <c r="BE147" s="148">
        <f t="shared" si="4"/>
        <v>0</v>
      </c>
      <c r="BF147" s="148">
        <f t="shared" si="5"/>
        <v>12.66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3" t="s">
        <v>84</v>
      </c>
      <c r="BK147" s="148">
        <f t="shared" si="9"/>
        <v>12.66</v>
      </c>
      <c r="BL147" s="13" t="s">
        <v>396</v>
      </c>
      <c r="BM147" s="147" t="s">
        <v>303</v>
      </c>
    </row>
    <row r="148" spans="2:65" s="1" customFormat="1" ht="16.5" customHeight="1">
      <c r="B148" s="135"/>
      <c r="C148" s="136" t="s">
        <v>213</v>
      </c>
      <c r="D148" s="136" t="s">
        <v>126</v>
      </c>
      <c r="E148" s="137" t="s">
        <v>455</v>
      </c>
      <c r="F148" s="138" t="s">
        <v>456</v>
      </c>
      <c r="G148" s="139" t="s">
        <v>240</v>
      </c>
      <c r="H148" s="140">
        <v>4</v>
      </c>
      <c r="I148" s="141">
        <v>6.26</v>
      </c>
      <c r="J148" s="141">
        <f t="shared" si="0"/>
        <v>25.04</v>
      </c>
      <c r="K148" s="142"/>
      <c r="L148" s="25"/>
      <c r="M148" s="143" t="s">
        <v>1</v>
      </c>
      <c r="N148" s="144" t="s">
        <v>37</v>
      </c>
      <c r="O148" s="145">
        <v>0</v>
      </c>
      <c r="P148" s="145">
        <f t="shared" si="1"/>
        <v>0</v>
      </c>
      <c r="Q148" s="145">
        <v>0</v>
      </c>
      <c r="R148" s="145">
        <f t="shared" si="2"/>
        <v>0</v>
      </c>
      <c r="S148" s="145">
        <v>0</v>
      </c>
      <c r="T148" s="146">
        <f t="shared" si="3"/>
        <v>0</v>
      </c>
      <c r="AR148" s="147" t="s">
        <v>396</v>
      </c>
      <c r="AT148" s="147" t="s">
        <v>126</v>
      </c>
      <c r="AU148" s="147" t="s">
        <v>84</v>
      </c>
      <c r="AY148" s="13" t="s">
        <v>124</v>
      </c>
      <c r="BE148" s="148">
        <f t="shared" si="4"/>
        <v>0</v>
      </c>
      <c r="BF148" s="148">
        <f t="shared" si="5"/>
        <v>25.04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3" t="s">
        <v>84</v>
      </c>
      <c r="BK148" s="148">
        <f t="shared" si="9"/>
        <v>25.04</v>
      </c>
      <c r="BL148" s="13" t="s">
        <v>396</v>
      </c>
      <c r="BM148" s="147" t="s">
        <v>309</v>
      </c>
    </row>
    <row r="149" spans="2:65" s="1" customFormat="1" ht="16.5" customHeight="1">
      <c r="B149" s="135"/>
      <c r="C149" s="149" t="s">
        <v>217</v>
      </c>
      <c r="D149" s="149" t="s">
        <v>243</v>
      </c>
      <c r="E149" s="150" t="s">
        <v>457</v>
      </c>
      <c r="F149" s="151" t="s">
        <v>458</v>
      </c>
      <c r="G149" s="152" t="s">
        <v>240</v>
      </c>
      <c r="H149" s="153">
        <v>4</v>
      </c>
      <c r="I149" s="154">
        <v>0.36</v>
      </c>
      <c r="J149" s="154">
        <f t="shared" si="0"/>
        <v>1.44</v>
      </c>
      <c r="K149" s="155"/>
      <c r="L149" s="156"/>
      <c r="M149" s="157" t="s">
        <v>1</v>
      </c>
      <c r="N149" s="158" t="s">
        <v>37</v>
      </c>
      <c r="O149" s="145">
        <v>0</v>
      </c>
      <c r="P149" s="145">
        <f t="shared" si="1"/>
        <v>0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AR149" s="147" t="s">
        <v>416</v>
      </c>
      <c r="AT149" s="147" t="s">
        <v>243</v>
      </c>
      <c r="AU149" s="147" t="s">
        <v>84</v>
      </c>
      <c r="AY149" s="13" t="s">
        <v>124</v>
      </c>
      <c r="BE149" s="148">
        <f t="shared" si="4"/>
        <v>0</v>
      </c>
      <c r="BF149" s="148">
        <f t="shared" si="5"/>
        <v>1.44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3" t="s">
        <v>84</v>
      </c>
      <c r="BK149" s="148">
        <f t="shared" si="9"/>
        <v>1.44</v>
      </c>
      <c r="BL149" s="13" t="s">
        <v>396</v>
      </c>
      <c r="BM149" s="147" t="s">
        <v>319</v>
      </c>
    </row>
    <row r="150" spans="2:65" s="1" customFormat="1" ht="21.75" customHeight="1">
      <c r="B150" s="135"/>
      <c r="C150" s="149" t="s">
        <v>221</v>
      </c>
      <c r="D150" s="149" t="s">
        <v>243</v>
      </c>
      <c r="E150" s="150" t="s">
        <v>459</v>
      </c>
      <c r="F150" s="151" t="s">
        <v>460</v>
      </c>
      <c r="G150" s="152" t="s">
        <v>240</v>
      </c>
      <c r="H150" s="153">
        <v>4</v>
      </c>
      <c r="I150" s="154">
        <v>1.42</v>
      </c>
      <c r="J150" s="154">
        <f t="shared" si="0"/>
        <v>5.68</v>
      </c>
      <c r="K150" s="155"/>
      <c r="L150" s="156"/>
      <c r="M150" s="157" t="s">
        <v>1</v>
      </c>
      <c r="N150" s="158" t="s">
        <v>37</v>
      </c>
      <c r="O150" s="145">
        <v>0</v>
      </c>
      <c r="P150" s="145">
        <f t="shared" si="1"/>
        <v>0</v>
      </c>
      <c r="Q150" s="145">
        <v>0</v>
      </c>
      <c r="R150" s="145">
        <f t="shared" si="2"/>
        <v>0</v>
      </c>
      <c r="S150" s="145">
        <v>0</v>
      </c>
      <c r="T150" s="146">
        <f t="shared" si="3"/>
        <v>0</v>
      </c>
      <c r="AR150" s="147" t="s">
        <v>416</v>
      </c>
      <c r="AT150" s="147" t="s">
        <v>243</v>
      </c>
      <c r="AU150" s="147" t="s">
        <v>84</v>
      </c>
      <c r="AY150" s="13" t="s">
        <v>124</v>
      </c>
      <c r="BE150" s="148">
        <f t="shared" si="4"/>
        <v>0</v>
      </c>
      <c r="BF150" s="148">
        <f t="shared" si="5"/>
        <v>5.68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3" t="s">
        <v>84</v>
      </c>
      <c r="BK150" s="148">
        <f t="shared" si="9"/>
        <v>5.68</v>
      </c>
      <c r="BL150" s="13" t="s">
        <v>396</v>
      </c>
      <c r="BM150" s="147" t="s">
        <v>329</v>
      </c>
    </row>
    <row r="151" spans="2:65" s="1" customFormat="1" ht="24.2" customHeight="1">
      <c r="B151" s="135"/>
      <c r="C151" s="136" t="s">
        <v>225</v>
      </c>
      <c r="D151" s="136" t="s">
        <v>126</v>
      </c>
      <c r="E151" s="137" t="s">
        <v>461</v>
      </c>
      <c r="F151" s="138" t="s">
        <v>462</v>
      </c>
      <c r="G151" s="139" t="s">
        <v>264</v>
      </c>
      <c r="H151" s="140">
        <v>25</v>
      </c>
      <c r="I151" s="141">
        <v>2.96</v>
      </c>
      <c r="J151" s="141">
        <f t="shared" si="0"/>
        <v>74</v>
      </c>
      <c r="K151" s="142"/>
      <c r="L151" s="25"/>
      <c r="M151" s="143" t="s">
        <v>1</v>
      </c>
      <c r="N151" s="144" t="s">
        <v>37</v>
      </c>
      <c r="O151" s="145">
        <v>0</v>
      </c>
      <c r="P151" s="145">
        <f t="shared" si="1"/>
        <v>0</v>
      </c>
      <c r="Q151" s="145">
        <v>0</v>
      </c>
      <c r="R151" s="145">
        <f t="shared" si="2"/>
        <v>0</v>
      </c>
      <c r="S151" s="145">
        <v>0</v>
      </c>
      <c r="T151" s="146">
        <f t="shared" si="3"/>
        <v>0</v>
      </c>
      <c r="AR151" s="147" t="s">
        <v>396</v>
      </c>
      <c r="AT151" s="147" t="s">
        <v>126</v>
      </c>
      <c r="AU151" s="147" t="s">
        <v>84</v>
      </c>
      <c r="AY151" s="13" t="s">
        <v>124</v>
      </c>
      <c r="BE151" s="148">
        <f t="shared" si="4"/>
        <v>0</v>
      </c>
      <c r="BF151" s="148">
        <f t="shared" si="5"/>
        <v>74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3" t="s">
        <v>84</v>
      </c>
      <c r="BK151" s="148">
        <f t="shared" si="9"/>
        <v>74</v>
      </c>
      <c r="BL151" s="13" t="s">
        <v>396</v>
      </c>
      <c r="BM151" s="147" t="s">
        <v>337</v>
      </c>
    </row>
    <row r="152" spans="2:65" s="1" customFormat="1" ht="44.25" customHeight="1">
      <c r="B152" s="135"/>
      <c r="C152" s="149" t="s">
        <v>229</v>
      </c>
      <c r="D152" s="149" t="s">
        <v>243</v>
      </c>
      <c r="E152" s="150" t="s">
        <v>463</v>
      </c>
      <c r="F152" s="151" t="s">
        <v>464</v>
      </c>
      <c r="G152" s="152" t="s">
        <v>240</v>
      </c>
      <c r="H152" s="153">
        <v>25</v>
      </c>
      <c r="I152" s="154">
        <v>49.04</v>
      </c>
      <c r="J152" s="154">
        <f t="shared" si="0"/>
        <v>1226</v>
      </c>
      <c r="K152" s="155"/>
      <c r="L152" s="156"/>
      <c r="M152" s="157" t="s">
        <v>1</v>
      </c>
      <c r="N152" s="158" t="s">
        <v>37</v>
      </c>
      <c r="O152" s="145">
        <v>0</v>
      </c>
      <c r="P152" s="145">
        <f t="shared" si="1"/>
        <v>0</v>
      </c>
      <c r="Q152" s="145">
        <v>0</v>
      </c>
      <c r="R152" s="145">
        <f t="shared" si="2"/>
        <v>0</v>
      </c>
      <c r="S152" s="145">
        <v>0</v>
      </c>
      <c r="T152" s="146">
        <f t="shared" si="3"/>
        <v>0</v>
      </c>
      <c r="AR152" s="147" t="s">
        <v>416</v>
      </c>
      <c r="AT152" s="147" t="s">
        <v>243</v>
      </c>
      <c r="AU152" s="147" t="s">
        <v>84</v>
      </c>
      <c r="AY152" s="13" t="s">
        <v>124</v>
      </c>
      <c r="BE152" s="148">
        <f t="shared" si="4"/>
        <v>0</v>
      </c>
      <c r="BF152" s="148">
        <f t="shared" si="5"/>
        <v>1226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3" t="s">
        <v>84</v>
      </c>
      <c r="BK152" s="148">
        <f t="shared" si="9"/>
        <v>1226</v>
      </c>
      <c r="BL152" s="13" t="s">
        <v>396</v>
      </c>
      <c r="BM152" s="147" t="s">
        <v>345</v>
      </c>
    </row>
    <row r="153" spans="2:65" s="1" customFormat="1" ht="16.5" customHeight="1">
      <c r="B153" s="135"/>
      <c r="C153" s="136" t="s">
        <v>233</v>
      </c>
      <c r="D153" s="136" t="s">
        <v>126</v>
      </c>
      <c r="E153" s="137" t="s">
        <v>465</v>
      </c>
      <c r="F153" s="138" t="s">
        <v>466</v>
      </c>
      <c r="G153" s="139" t="s">
        <v>240</v>
      </c>
      <c r="H153" s="140">
        <v>2</v>
      </c>
      <c r="I153" s="141">
        <v>17.559999999999999</v>
      </c>
      <c r="J153" s="141">
        <f t="shared" si="0"/>
        <v>35.119999999999997</v>
      </c>
      <c r="K153" s="142"/>
      <c r="L153" s="25"/>
      <c r="M153" s="143" t="s">
        <v>1</v>
      </c>
      <c r="N153" s="144" t="s">
        <v>37</v>
      </c>
      <c r="O153" s="145">
        <v>0</v>
      </c>
      <c r="P153" s="145">
        <f t="shared" si="1"/>
        <v>0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AR153" s="147" t="s">
        <v>396</v>
      </c>
      <c r="AT153" s="147" t="s">
        <v>126</v>
      </c>
      <c r="AU153" s="147" t="s">
        <v>84</v>
      </c>
      <c r="AY153" s="13" t="s">
        <v>124</v>
      </c>
      <c r="BE153" s="148">
        <f t="shared" si="4"/>
        <v>0</v>
      </c>
      <c r="BF153" s="148">
        <f t="shared" si="5"/>
        <v>35.119999999999997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3" t="s">
        <v>84</v>
      </c>
      <c r="BK153" s="148">
        <f t="shared" si="9"/>
        <v>35.119999999999997</v>
      </c>
      <c r="BL153" s="13" t="s">
        <v>396</v>
      </c>
      <c r="BM153" s="147" t="s">
        <v>353</v>
      </c>
    </row>
    <row r="154" spans="2:65" s="1" customFormat="1" ht="24.2" customHeight="1">
      <c r="B154" s="135"/>
      <c r="C154" s="149" t="s">
        <v>237</v>
      </c>
      <c r="D154" s="149" t="s">
        <v>243</v>
      </c>
      <c r="E154" s="150" t="s">
        <v>467</v>
      </c>
      <c r="F154" s="151" t="s">
        <v>468</v>
      </c>
      <c r="G154" s="152" t="s">
        <v>240</v>
      </c>
      <c r="H154" s="153">
        <v>2</v>
      </c>
      <c r="I154" s="154">
        <v>594.63</v>
      </c>
      <c r="J154" s="154">
        <f t="shared" si="0"/>
        <v>1189.26</v>
      </c>
      <c r="K154" s="155"/>
      <c r="L154" s="156"/>
      <c r="M154" s="157" t="s">
        <v>1</v>
      </c>
      <c r="N154" s="158" t="s">
        <v>37</v>
      </c>
      <c r="O154" s="145">
        <v>0</v>
      </c>
      <c r="P154" s="145">
        <f t="shared" si="1"/>
        <v>0</v>
      </c>
      <c r="Q154" s="145">
        <v>0</v>
      </c>
      <c r="R154" s="145">
        <f t="shared" si="2"/>
        <v>0</v>
      </c>
      <c r="S154" s="145">
        <v>0</v>
      </c>
      <c r="T154" s="146">
        <f t="shared" si="3"/>
        <v>0</v>
      </c>
      <c r="AR154" s="147" t="s">
        <v>416</v>
      </c>
      <c r="AT154" s="147" t="s">
        <v>243</v>
      </c>
      <c r="AU154" s="147" t="s">
        <v>84</v>
      </c>
      <c r="AY154" s="13" t="s">
        <v>124</v>
      </c>
      <c r="BE154" s="148">
        <f t="shared" si="4"/>
        <v>0</v>
      </c>
      <c r="BF154" s="148">
        <f t="shared" si="5"/>
        <v>1189.26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3" t="s">
        <v>84</v>
      </c>
      <c r="BK154" s="148">
        <f t="shared" si="9"/>
        <v>1189.26</v>
      </c>
      <c r="BL154" s="13" t="s">
        <v>396</v>
      </c>
      <c r="BM154" s="147" t="s">
        <v>362</v>
      </c>
    </row>
    <row r="155" spans="2:65" s="1" customFormat="1" ht="24.2" customHeight="1">
      <c r="B155" s="135"/>
      <c r="C155" s="149" t="s">
        <v>242</v>
      </c>
      <c r="D155" s="149" t="s">
        <v>243</v>
      </c>
      <c r="E155" s="150" t="s">
        <v>469</v>
      </c>
      <c r="F155" s="151" t="s">
        <v>470</v>
      </c>
      <c r="G155" s="152" t="s">
        <v>240</v>
      </c>
      <c r="H155" s="153">
        <v>2</v>
      </c>
      <c r="I155" s="154">
        <v>19.5</v>
      </c>
      <c r="J155" s="154">
        <f t="shared" si="0"/>
        <v>39</v>
      </c>
      <c r="K155" s="155"/>
      <c r="L155" s="156"/>
      <c r="M155" s="157" t="s">
        <v>1</v>
      </c>
      <c r="N155" s="158" t="s">
        <v>37</v>
      </c>
      <c r="O155" s="145">
        <v>0</v>
      </c>
      <c r="P155" s="145">
        <f t="shared" si="1"/>
        <v>0</v>
      </c>
      <c r="Q155" s="145">
        <v>0</v>
      </c>
      <c r="R155" s="145">
        <f t="shared" si="2"/>
        <v>0</v>
      </c>
      <c r="S155" s="145">
        <v>0</v>
      </c>
      <c r="T155" s="146">
        <f t="shared" si="3"/>
        <v>0</v>
      </c>
      <c r="AR155" s="147" t="s">
        <v>416</v>
      </c>
      <c r="AT155" s="147" t="s">
        <v>243</v>
      </c>
      <c r="AU155" s="147" t="s">
        <v>84</v>
      </c>
      <c r="AY155" s="13" t="s">
        <v>124</v>
      </c>
      <c r="BE155" s="148">
        <f t="shared" si="4"/>
        <v>0</v>
      </c>
      <c r="BF155" s="148">
        <f t="shared" si="5"/>
        <v>39</v>
      </c>
      <c r="BG155" s="148">
        <f t="shared" si="6"/>
        <v>0</v>
      </c>
      <c r="BH155" s="148">
        <f t="shared" si="7"/>
        <v>0</v>
      </c>
      <c r="BI155" s="148">
        <f t="shared" si="8"/>
        <v>0</v>
      </c>
      <c r="BJ155" s="13" t="s">
        <v>84</v>
      </c>
      <c r="BK155" s="148">
        <f t="shared" si="9"/>
        <v>39</v>
      </c>
      <c r="BL155" s="13" t="s">
        <v>396</v>
      </c>
      <c r="BM155" s="147" t="s">
        <v>370</v>
      </c>
    </row>
    <row r="156" spans="2:65" s="1" customFormat="1" ht="24.2" customHeight="1">
      <c r="B156" s="135"/>
      <c r="C156" s="149" t="s">
        <v>247</v>
      </c>
      <c r="D156" s="149" t="s">
        <v>243</v>
      </c>
      <c r="E156" s="150" t="s">
        <v>471</v>
      </c>
      <c r="F156" s="151" t="s">
        <v>472</v>
      </c>
      <c r="G156" s="152" t="s">
        <v>240</v>
      </c>
      <c r="H156" s="153">
        <v>2</v>
      </c>
      <c r="I156" s="154">
        <v>37.880000000000003</v>
      </c>
      <c r="J156" s="154">
        <f t="shared" si="0"/>
        <v>75.760000000000005</v>
      </c>
      <c r="K156" s="155"/>
      <c r="L156" s="156"/>
      <c r="M156" s="157" t="s">
        <v>1</v>
      </c>
      <c r="N156" s="158" t="s">
        <v>37</v>
      </c>
      <c r="O156" s="145">
        <v>0</v>
      </c>
      <c r="P156" s="145">
        <f t="shared" si="1"/>
        <v>0</v>
      </c>
      <c r="Q156" s="145">
        <v>0</v>
      </c>
      <c r="R156" s="145">
        <f t="shared" si="2"/>
        <v>0</v>
      </c>
      <c r="S156" s="145">
        <v>0</v>
      </c>
      <c r="T156" s="146">
        <f t="shared" si="3"/>
        <v>0</v>
      </c>
      <c r="AR156" s="147" t="s">
        <v>416</v>
      </c>
      <c r="AT156" s="147" t="s">
        <v>243</v>
      </c>
      <c r="AU156" s="147" t="s">
        <v>84</v>
      </c>
      <c r="AY156" s="13" t="s">
        <v>124</v>
      </c>
      <c r="BE156" s="148">
        <f t="shared" si="4"/>
        <v>0</v>
      </c>
      <c r="BF156" s="148">
        <f t="shared" si="5"/>
        <v>75.760000000000005</v>
      </c>
      <c r="BG156" s="148">
        <f t="shared" si="6"/>
        <v>0</v>
      </c>
      <c r="BH156" s="148">
        <f t="shared" si="7"/>
        <v>0</v>
      </c>
      <c r="BI156" s="148">
        <f t="shared" si="8"/>
        <v>0</v>
      </c>
      <c r="BJ156" s="13" t="s">
        <v>84</v>
      </c>
      <c r="BK156" s="148">
        <f t="shared" si="9"/>
        <v>75.760000000000005</v>
      </c>
      <c r="BL156" s="13" t="s">
        <v>396</v>
      </c>
      <c r="BM156" s="147" t="s">
        <v>378</v>
      </c>
    </row>
    <row r="157" spans="2:65" s="1" customFormat="1" ht="21.75" customHeight="1">
      <c r="B157" s="135"/>
      <c r="C157" s="136" t="s">
        <v>253</v>
      </c>
      <c r="D157" s="136" t="s">
        <v>126</v>
      </c>
      <c r="E157" s="137" t="s">
        <v>473</v>
      </c>
      <c r="F157" s="138" t="s">
        <v>474</v>
      </c>
      <c r="G157" s="139" t="s">
        <v>240</v>
      </c>
      <c r="H157" s="140">
        <v>4</v>
      </c>
      <c r="I157" s="141">
        <v>2.62</v>
      </c>
      <c r="J157" s="141">
        <f t="shared" si="0"/>
        <v>10.48</v>
      </c>
      <c r="K157" s="142"/>
      <c r="L157" s="25"/>
      <c r="M157" s="143" t="s">
        <v>1</v>
      </c>
      <c r="N157" s="144" t="s">
        <v>37</v>
      </c>
      <c r="O157" s="145">
        <v>0</v>
      </c>
      <c r="P157" s="145">
        <f t="shared" si="1"/>
        <v>0</v>
      </c>
      <c r="Q157" s="145">
        <v>0</v>
      </c>
      <c r="R157" s="145">
        <f t="shared" si="2"/>
        <v>0</v>
      </c>
      <c r="S157" s="145">
        <v>0</v>
      </c>
      <c r="T157" s="146">
        <f t="shared" si="3"/>
        <v>0</v>
      </c>
      <c r="AR157" s="147" t="s">
        <v>396</v>
      </c>
      <c r="AT157" s="147" t="s">
        <v>126</v>
      </c>
      <c r="AU157" s="147" t="s">
        <v>84</v>
      </c>
      <c r="AY157" s="13" t="s">
        <v>124</v>
      </c>
      <c r="BE157" s="148">
        <f t="shared" si="4"/>
        <v>0</v>
      </c>
      <c r="BF157" s="148">
        <f t="shared" si="5"/>
        <v>10.48</v>
      </c>
      <c r="BG157" s="148">
        <f t="shared" si="6"/>
        <v>0</v>
      </c>
      <c r="BH157" s="148">
        <f t="shared" si="7"/>
        <v>0</v>
      </c>
      <c r="BI157" s="148">
        <f t="shared" si="8"/>
        <v>0</v>
      </c>
      <c r="BJ157" s="13" t="s">
        <v>84</v>
      </c>
      <c r="BK157" s="148">
        <f t="shared" si="9"/>
        <v>10.48</v>
      </c>
      <c r="BL157" s="13" t="s">
        <v>396</v>
      </c>
      <c r="BM157" s="147" t="s">
        <v>388</v>
      </c>
    </row>
    <row r="158" spans="2:65" s="1" customFormat="1" ht="24.2" customHeight="1">
      <c r="B158" s="135"/>
      <c r="C158" s="149" t="s">
        <v>261</v>
      </c>
      <c r="D158" s="149" t="s">
        <v>243</v>
      </c>
      <c r="E158" s="150" t="s">
        <v>475</v>
      </c>
      <c r="F158" s="151" t="s">
        <v>476</v>
      </c>
      <c r="G158" s="152" t="s">
        <v>240</v>
      </c>
      <c r="H158" s="153">
        <v>4</v>
      </c>
      <c r="I158" s="154">
        <v>37.630000000000003</v>
      </c>
      <c r="J158" s="154">
        <f t="shared" si="0"/>
        <v>150.52000000000001</v>
      </c>
      <c r="K158" s="155"/>
      <c r="L158" s="156"/>
      <c r="M158" s="157" t="s">
        <v>1</v>
      </c>
      <c r="N158" s="158" t="s">
        <v>37</v>
      </c>
      <c r="O158" s="145">
        <v>0</v>
      </c>
      <c r="P158" s="145">
        <f t="shared" si="1"/>
        <v>0</v>
      </c>
      <c r="Q158" s="145">
        <v>0</v>
      </c>
      <c r="R158" s="145">
        <f t="shared" si="2"/>
        <v>0</v>
      </c>
      <c r="S158" s="145">
        <v>0</v>
      </c>
      <c r="T158" s="146">
        <f t="shared" si="3"/>
        <v>0</v>
      </c>
      <c r="AR158" s="147" t="s">
        <v>416</v>
      </c>
      <c r="AT158" s="147" t="s">
        <v>243</v>
      </c>
      <c r="AU158" s="147" t="s">
        <v>84</v>
      </c>
      <c r="AY158" s="13" t="s">
        <v>124</v>
      </c>
      <c r="BE158" s="148">
        <f t="shared" si="4"/>
        <v>0</v>
      </c>
      <c r="BF158" s="148">
        <f t="shared" si="5"/>
        <v>150.52000000000001</v>
      </c>
      <c r="BG158" s="148">
        <f t="shared" si="6"/>
        <v>0</v>
      </c>
      <c r="BH158" s="148">
        <f t="shared" si="7"/>
        <v>0</v>
      </c>
      <c r="BI158" s="148">
        <f t="shared" si="8"/>
        <v>0</v>
      </c>
      <c r="BJ158" s="13" t="s">
        <v>84</v>
      </c>
      <c r="BK158" s="148">
        <f t="shared" si="9"/>
        <v>150.52000000000001</v>
      </c>
      <c r="BL158" s="13" t="s">
        <v>396</v>
      </c>
      <c r="BM158" s="147" t="s">
        <v>396</v>
      </c>
    </row>
    <row r="159" spans="2:65" s="11" customFormat="1" ht="22.9" customHeight="1">
      <c r="B159" s="124"/>
      <c r="D159" s="125" t="s">
        <v>70</v>
      </c>
      <c r="E159" s="133" t="s">
        <v>477</v>
      </c>
      <c r="F159" s="133" t="s">
        <v>478</v>
      </c>
      <c r="J159" s="134">
        <f>BK159</f>
        <v>1280</v>
      </c>
      <c r="L159" s="124"/>
      <c r="M159" s="128"/>
      <c r="P159" s="129">
        <f>SUM(P160:P162)</f>
        <v>0</v>
      </c>
      <c r="R159" s="129">
        <f>SUM(R160:R162)</f>
        <v>0</v>
      </c>
      <c r="T159" s="130">
        <f>SUM(T160:T162)</f>
        <v>0</v>
      </c>
      <c r="AR159" s="125" t="s">
        <v>135</v>
      </c>
      <c r="AT159" s="131" t="s">
        <v>70</v>
      </c>
      <c r="AU159" s="131" t="s">
        <v>78</v>
      </c>
      <c r="AY159" s="125" t="s">
        <v>124</v>
      </c>
      <c r="BK159" s="132">
        <f>SUM(BK160:BK162)</f>
        <v>1280</v>
      </c>
    </row>
    <row r="160" spans="2:65" s="1" customFormat="1" ht="24.2" customHeight="1">
      <c r="B160" s="135"/>
      <c r="C160" s="136" t="s">
        <v>266</v>
      </c>
      <c r="D160" s="136" t="s">
        <v>126</v>
      </c>
      <c r="E160" s="137" t="s">
        <v>479</v>
      </c>
      <c r="F160" s="138" t="s">
        <v>480</v>
      </c>
      <c r="G160" s="139" t="s">
        <v>264</v>
      </c>
      <c r="H160" s="140">
        <v>100</v>
      </c>
      <c r="I160" s="141">
        <v>7.31</v>
      </c>
      <c r="J160" s="141">
        <f>ROUND(I160*H160,2)</f>
        <v>731</v>
      </c>
      <c r="K160" s="142"/>
      <c r="L160" s="25"/>
      <c r="M160" s="143" t="s">
        <v>1</v>
      </c>
      <c r="N160" s="144" t="s">
        <v>37</v>
      </c>
      <c r="O160" s="145">
        <v>0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396</v>
      </c>
      <c r="AT160" s="147" t="s">
        <v>126</v>
      </c>
      <c r="AU160" s="147" t="s">
        <v>84</v>
      </c>
      <c r="AY160" s="13" t="s">
        <v>124</v>
      </c>
      <c r="BE160" s="148">
        <f>IF(N160="základná",J160,0)</f>
        <v>0</v>
      </c>
      <c r="BF160" s="148">
        <f>IF(N160="znížená",J160,0)</f>
        <v>731</v>
      </c>
      <c r="BG160" s="148">
        <f>IF(N160="zákl. prenesená",J160,0)</f>
        <v>0</v>
      </c>
      <c r="BH160" s="148">
        <f>IF(N160="zníž. prenesená",J160,0)</f>
        <v>0</v>
      </c>
      <c r="BI160" s="148">
        <f>IF(N160="nulová",J160,0)</f>
        <v>0</v>
      </c>
      <c r="BJ160" s="13" t="s">
        <v>84</v>
      </c>
      <c r="BK160" s="148">
        <f>ROUND(I160*H160,2)</f>
        <v>731</v>
      </c>
      <c r="BL160" s="13" t="s">
        <v>396</v>
      </c>
      <c r="BM160" s="147" t="s">
        <v>481</v>
      </c>
    </row>
    <row r="161" spans="2:65" s="1" customFormat="1" ht="33" customHeight="1">
      <c r="B161" s="135"/>
      <c r="C161" s="136" t="s">
        <v>270</v>
      </c>
      <c r="D161" s="136" t="s">
        <v>126</v>
      </c>
      <c r="E161" s="137" t="s">
        <v>482</v>
      </c>
      <c r="F161" s="138" t="s">
        <v>483</v>
      </c>
      <c r="G161" s="139" t="s">
        <v>264</v>
      </c>
      <c r="H161" s="140">
        <v>100</v>
      </c>
      <c r="I161" s="141">
        <v>2.79</v>
      </c>
      <c r="J161" s="141">
        <f>ROUND(I161*H161,2)</f>
        <v>279</v>
      </c>
      <c r="K161" s="142"/>
      <c r="L161" s="25"/>
      <c r="M161" s="143" t="s">
        <v>1</v>
      </c>
      <c r="N161" s="144" t="s">
        <v>37</v>
      </c>
      <c r="O161" s="145">
        <v>0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396</v>
      </c>
      <c r="AT161" s="147" t="s">
        <v>126</v>
      </c>
      <c r="AU161" s="147" t="s">
        <v>84</v>
      </c>
      <c r="AY161" s="13" t="s">
        <v>124</v>
      </c>
      <c r="BE161" s="148">
        <f>IF(N161="základná",J161,0)</f>
        <v>0</v>
      </c>
      <c r="BF161" s="148">
        <f>IF(N161="znížená",J161,0)</f>
        <v>279</v>
      </c>
      <c r="BG161" s="148">
        <f>IF(N161="zákl. prenesená",J161,0)</f>
        <v>0</v>
      </c>
      <c r="BH161" s="148">
        <f>IF(N161="zníž. prenesená",J161,0)</f>
        <v>0</v>
      </c>
      <c r="BI161" s="148">
        <f>IF(N161="nulová",J161,0)</f>
        <v>0</v>
      </c>
      <c r="BJ161" s="13" t="s">
        <v>84</v>
      </c>
      <c r="BK161" s="148">
        <f>ROUND(I161*H161,2)</f>
        <v>279</v>
      </c>
      <c r="BL161" s="13" t="s">
        <v>396</v>
      </c>
      <c r="BM161" s="147" t="s">
        <v>484</v>
      </c>
    </row>
    <row r="162" spans="2:65" s="1" customFormat="1" ht="33" customHeight="1">
      <c r="B162" s="135"/>
      <c r="C162" s="136" t="s">
        <v>274</v>
      </c>
      <c r="D162" s="136" t="s">
        <v>126</v>
      </c>
      <c r="E162" s="137" t="s">
        <v>485</v>
      </c>
      <c r="F162" s="138" t="s">
        <v>486</v>
      </c>
      <c r="G162" s="139" t="s">
        <v>163</v>
      </c>
      <c r="H162" s="140">
        <v>100</v>
      </c>
      <c r="I162" s="141">
        <v>2.7</v>
      </c>
      <c r="J162" s="141">
        <f>ROUND(I162*H162,2)</f>
        <v>270</v>
      </c>
      <c r="K162" s="142"/>
      <c r="L162" s="25"/>
      <c r="M162" s="143" t="s">
        <v>1</v>
      </c>
      <c r="N162" s="144" t="s">
        <v>37</v>
      </c>
      <c r="O162" s="145">
        <v>0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396</v>
      </c>
      <c r="AT162" s="147" t="s">
        <v>126</v>
      </c>
      <c r="AU162" s="147" t="s">
        <v>84</v>
      </c>
      <c r="AY162" s="13" t="s">
        <v>124</v>
      </c>
      <c r="BE162" s="148">
        <f>IF(N162="základná",J162,0)</f>
        <v>0</v>
      </c>
      <c r="BF162" s="148">
        <f>IF(N162="znížená",J162,0)</f>
        <v>270</v>
      </c>
      <c r="BG162" s="148">
        <f>IF(N162="zákl. prenesená",J162,0)</f>
        <v>0</v>
      </c>
      <c r="BH162" s="148">
        <f>IF(N162="zníž. prenesená",J162,0)</f>
        <v>0</v>
      </c>
      <c r="BI162" s="148">
        <f>IF(N162="nulová",J162,0)</f>
        <v>0</v>
      </c>
      <c r="BJ162" s="13" t="s">
        <v>84</v>
      </c>
      <c r="BK162" s="148">
        <f>ROUND(I162*H162,2)</f>
        <v>270</v>
      </c>
      <c r="BL162" s="13" t="s">
        <v>396</v>
      </c>
      <c r="BM162" s="147" t="s">
        <v>487</v>
      </c>
    </row>
    <row r="163" spans="2:65" s="11" customFormat="1" ht="25.9" customHeight="1">
      <c r="B163" s="124"/>
      <c r="D163" s="125" t="s">
        <v>70</v>
      </c>
      <c r="E163" s="126" t="s">
        <v>488</v>
      </c>
      <c r="F163" s="126" t="s">
        <v>489</v>
      </c>
      <c r="J163" s="127">
        <f>BK163</f>
        <v>200</v>
      </c>
      <c r="L163" s="124"/>
      <c r="M163" s="128"/>
      <c r="P163" s="129">
        <f>P164</f>
        <v>0</v>
      </c>
      <c r="R163" s="129">
        <f>R164</f>
        <v>0</v>
      </c>
      <c r="T163" s="130">
        <f>T164</f>
        <v>0</v>
      </c>
      <c r="AR163" s="125" t="s">
        <v>130</v>
      </c>
      <c r="AT163" s="131" t="s">
        <v>70</v>
      </c>
      <c r="AU163" s="131" t="s">
        <v>71</v>
      </c>
      <c r="AY163" s="125" t="s">
        <v>124</v>
      </c>
      <c r="BK163" s="132">
        <f>BK164</f>
        <v>200</v>
      </c>
    </row>
    <row r="164" spans="2:65" s="1" customFormat="1" ht="21.75" customHeight="1">
      <c r="B164" s="135"/>
      <c r="C164" s="136" t="s">
        <v>278</v>
      </c>
      <c r="D164" s="136" t="s">
        <v>126</v>
      </c>
      <c r="E164" s="137" t="s">
        <v>490</v>
      </c>
      <c r="F164" s="138" t="s">
        <v>491</v>
      </c>
      <c r="G164" s="139" t="s">
        <v>240</v>
      </c>
      <c r="H164" s="140">
        <v>1</v>
      </c>
      <c r="I164" s="141">
        <v>200</v>
      </c>
      <c r="J164" s="141">
        <f>ROUND(I164*H164,2)</f>
        <v>200</v>
      </c>
      <c r="K164" s="142"/>
      <c r="L164" s="25"/>
      <c r="M164" s="162" t="s">
        <v>1</v>
      </c>
      <c r="N164" s="163" t="s">
        <v>37</v>
      </c>
      <c r="O164" s="164">
        <v>0</v>
      </c>
      <c r="P164" s="164">
        <f>O164*H164</f>
        <v>0</v>
      </c>
      <c r="Q164" s="164">
        <v>0</v>
      </c>
      <c r="R164" s="164">
        <f>Q164*H164</f>
        <v>0</v>
      </c>
      <c r="S164" s="164">
        <v>0</v>
      </c>
      <c r="T164" s="165">
        <f>S164*H164</f>
        <v>0</v>
      </c>
      <c r="AR164" s="147" t="s">
        <v>492</v>
      </c>
      <c r="AT164" s="147" t="s">
        <v>126</v>
      </c>
      <c r="AU164" s="147" t="s">
        <v>78</v>
      </c>
      <c r="AY164" s="13" t="s">
        <v>124</v>
      </c>
      <c r="BE164" s="148">
        <f>IF(N164="základná",J164,0)</f>
        <v>0</v>
      </c>
      <c r="BF164" s="148">
        <f>IF(N164="znížená",J164,0)</f>
        <v>200</v>
      </c>
      <c r="BG164" s="148">
        <f>IF(N164="zákl. prenesená",J164,0)</f>
        <v>0</v>
      </c>
      <c r="BH164" s="148">
        <f>IF(N164="zníž. prenesená",J164,0)</f>
        <v>0</v>
      </c>
      <c r="BI164" s="148">
        <f>IF(N164="nulová",J164,0)</f>
        <v>0</v>
      </c>
      <c r="BJ164" s="13" t="s">
        <v>84</v>
      </c>
      <c r="BK164" s="148">
        <f>ROUND(I164*H164,2)</f>
        <v>200</v>
      </c>
      <c r="BL164" s="13" t="s">
        <v>492</v>
      </c>
      <c r="BM164" s="147" t="s">
        <v>493</v>
      </c>
    </row>
    <row r="165" spans="2:65" s="1" customFormat="1" ht="6.95" customHeight="1">
      <c r="B165" s="40"/>
      <c r="C165" s="41"/>
      <c r="D165" s="41"/>
      <c r="E165" s="41"/>
      <c r="F165" s="41"/>
      <c r="G165" s="41"/>
      <c r="H165" s="41"/>
      <c r="I165" s="41"/>
      <c r="J165" s="41"/>
      <c r="K165" s="41"/>
      <c r="L165" s="25"/>
    </row>
  </sheetData>
  <autoFilter ref="C123:K164" xr:uid="{00000000-0009-0000-0000-00000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11.1 - Architektonické a ...</vt:lpstr>
      <vt:lpstr>11.2 - Bleskozvod</vt:lpstr>
      <vt:lpstr>'11.1 - Architektonické a ...'!Názvy_tlače</vt:lpstr>
      <vt:lpstr>'11.2 - Bleskozvod'!Názvy_tlače</vt:lpstr>
      <vt:lpstr>'Rekapitulácia stavby'!Názvy_tlače</vt:lpstr>
      <vt:lpstr>'11.1 - Architektonické a ...'!Oblasť_tlače</vt:lpstr>
      <vt:lpstr>'11.2 - Bleskozvod'!Oblasť_tlače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2025-02-14T08:07:24Z</dcterms:created>
  <dcterms:modified xsi:type="dcterms:W3CDTF">2025-02-14T09:50:47Z</dcterms:modified>
</cp:coreProperties>
</file>