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52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TomkovaM\Desktop\Zverejňovanie\5 Rada partnerstva\11. zasadnutie (30.9.2024)\0) FINAL po Rade partnerstva\"/>
    </mc:Choice>
  </mc:AlternateContent>
  <xr:revisionPtr revIDLastSave="0" documentId="8_{9BEDF1A6-0F16-4B43-B12D-8CA04BEB9F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ÚS PZ" sheetId="1" r:id="rId1"/>
  </sheets>
  <definedNames>
    <definedName name="_xlnm._FilterDatabase" localSheetId="0" hidden="1">'IÚS PZ'!$A$2:$AM$2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K166" i="1" l="1"/>
  <c r="L166" i="1"/>
  <c r="L164" i="1"/>
  <c r="K164" i="1"/>
  <c r="L165" i="1"/>
  <c r="K165" i="1"/>
  <c r="K163" i="1"/>
  <c r="L163" i="1"/>
  <c r="L162" i="1"/>
  <c r="K162" i="1"/>
  <c r="M200" i="1" l="1"/>
  <c r="K198" i="1"/>
  <c r="L198" i="1"/>
  <c r="K199" i="1" l="1"/>
  <c r="K200" i="1" s="1"/>
  <c r="L199" i="1"/>
  <c r="L200" i="1" s="1"/>
  <c r="J3" i="1"/>
  <c r="M189" i="1"/>
  <c r="K187" i="1"/>
  <c r="L187" i="1"/>
  <c r="K169" i="1"/>
  <c r="L169" i="1"/>
  <c r="L168" i="1"/>
  <c r="L170" i="1"/>
  <c r="L171" i="1"/>
  <c r="L172" i="1"/>
  <c r="L173" i="1"/>
  <c r="L174" i="1"/>
  <c r="L175" i="1"/>
  <c r="L176" i="1"/>
  <c r="L177" i="1"/>
  <c r="L178" i="1"/>
  <c r="L179" i="1"/>
  <c r="M97" i="1" l="1"/>
  <c r="M95" i="1"/>
  <c r="M71" i="1"/>
  <c r="M67" i="1"/>
  <c r="K68" i="1"/>
  <c r="L68" i="1"/>
  <c r="K69" i="1"/>
  <c r="L69" i="1"/>
  <c r="K70" i="1"/>
  <c r="L70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63" i="1"/>
  <c r="L63" i="1"/>
  <c r="K64" i="1"/>
  <c r="L64" i="1"/>
  <c r="K65" i="1"/>
  <c r="L65" i="1"/>
  <c r="K66" i="1"/>
  <c r="L66" i="1"/>
  <c r="L62" i="1"/>
  <c r="K62" i="1"/>
  <c r="M108" i="1"/>
  <c r="K34" i="1"/>
  <c r="L34" i="1"/>
  <c r="K33" i="1"/>
  <c r="L33" i="1"/>
  <c r="K32" i="1"/>
  <c r="L32" i="1"/>
  <c r="K31" i="1"/>
  <c r="L31" i="1"/>
  <c r="K30" i="1"/>
  <c r="L30" i="1"/>
  <c r="K29" i="1"/>
  <c r="L29" i="1"/>
  <c r="K28" i="1"/>
  <c r="L28" i="1"/>
  <c r="K27" i="1"/>
  <c r="L27" i="1"/>
  <c r="K26" i="1"/>
  <c r="L26" i="1"/>
  <c r="K25" i="1"/>
  <c r="L25" i="1"/>
  <c r="K24" i="1"/>
  <c r="L24" i="1"/>
  <c r="K23" i="1"/>
  <c r="L23" i="1"/>
  <c r="M35" i="1"/>
  <c r="K17" i="1"/>
  <c r="L17" i="1"/>
  <c r="K18" i="1"/>
  <c r="L18" i="1"/>
  <c r="K19" i="1"/>
  <c r="L19" i="1"/>
  <c r="K20" i="1"/>
  <c r="L20" i="1"/>
  <c r="K21" i="1"/>
  <c r="L21" i="1"/>
  <c r="K22" i="1"/>
  <c r="L22" i="1"/>
  <c r="K103" i="1"/>
  <c r="L103" i="1"/>
  <c r="K104" i="1"/>
  <c r="L104" i="1"/>
  <c r="K105" i="1"/>
  <c r="L105" i="1"/>
  <c r="K106" i="1"/>
  <c r="L106" i="1"/>
  <c r="K107" i="1"/>
  <c r="L107" i="1"/>
  <c r="K15" i="1"/>
  <c r="L15" i="1"/>
  <c r="K16" i="1"/>
  <c r="L16" i="1"/>
  <c r="L102" i="1"/>
  <c r="K102" i="1"/>
  <c r="L14" i="1"/>
  <c r="K14" i="1"/>
  <c r="L13" i="1"/>
  <c r="K13" i="1"/>
  <c r="L12" i="1"/>
  <c r="K12" i="1"/>
  <c r="L11" i="1"/>
  <c r="K11" i="1"/>
  <c r="L10" i="1"/>
  <c r="K10" i="1"/>
  <c r="L95" i="1" l="1"/>
  <c r="L108" i="1"/>
  <c r="K95" i="1"/>
  <c r="AK95" i="1" s="1"/>
  <c r="AJ95" i="1"/>
  <c r="L71" i="1"/>
  <c r="K71" i="1"/>
  <c r="AJ71" i="1" s="1"/>
  <c r="K67" i="1"/>
  <c r="AJ67" i="1" s="1"/>
  <c r="L67" i="1"/>
  <c r="K108" i="1"/>
  <c r="K35" i="1"/>
  <c r="L35" i="1"/>
  <c r="AK67" i="1" l="1"/>
  <c r="AK71" i="1"/>
  <c r="K152" i="1"/>
  <c r="K153" i="1"/>
  <c r="K154" i="1"/>
  <c r="K155" i="1"/>
  <c r="K156" i="1"/>
  <c r="K157" i="1"/>
  <c r="K158" i="1"/>
  <c r="K159" i="1"/>
  <c r="K160" i="1"/>
  <c r="L152" i="1"/>
  <c r="L153" i="1"/>
  <c r="L154" i="1"/>
  <c r="L155" i="1"/>
  <c r="L156" i="1"/>
  <c r="L157" i="1"/>
  <c r="L158" i="1"/>
  <c r="L159" i="1"/>
  <c r="L160" i="1"/>
  <c r="M161" i="1"/>
  <c r="L207" i="1" l="1"/>
  <c r="K207" i="1"/>
  <c r="L205" i="1"/>
  <c r="K205" i="1"/>
  <c r="K96" i="1"/>
  <c r="L167" i="1" l="1"/>
  <c r="AK204" i="1"/>
  <c r="AJ206" i="1"/>
  <c r="K60" i="1"/>
  <c r="K57" i="1"/>
  <c r="L57" i="1"/>
  <c r="AJ204" i="1" l="1"/>
  <c r="AK206" i="1"/>
  <c r="K78" i="1" l="1"/>
  <c r="L78" i="1"/>
  <c r="K149" i="1" l="1"/>
  <c r="K147" i="1"/>
  <c r="K8" i="1"/>
  <c r="M143" i="1"/>
  <c r="K142" i="1"/>
  <c r="L142" i="1"/>
  <c r="K151" i="1"/>
  <c r="K161" i="1" s="1"/>
  <c r="L151" i="1"/>
  <c r="L161" i="1" s="1"/>
  <c r="M150" i="1"/>
  <c r="L145" i="1"/>
  <c r="L146" i="1"/>
  <c r="L147" i="1"/>
  <c r="L148" i="1"/>
  <c r="L149" i="1"/>
  <c r="K145" i="1"/>
  <c r="K146" i="1"/>
  <c r="K148" i="1"/>
  <c r="K116" i="1"/>
  <c r="M167" i="1"/>
  <c r="AK208" i="1"/>
  <c r="AJ208" i="1"/>
  <c r="AJ46" i="1"/>
  <c r="AK46" i="1"/>
  <c r="AJ48" i="1"/>
  <c r="AK48" i="1"/>
  <c r="AJ50" i="1"/>
  <c r="AK50" i="1"/>
  <c r="AJ115" i="1"/>
  <c r="AK115" i="1"/>
  <c r="AJ195" i="1"/>
  <c r="AK195" i="1"/>
  <c r="AJ202" i="1"/>
  <c r="AK202" i="1"/>
  <c r="K97" i="1"/>
  <c r="AJ97" i="1" s="1"/>
  <c r="K86" i="1"/>
  <c r="L86" i="1"/>
  <c r="R86" i="1" s="1"/>
  <c r="AK9" i="1"/>
  <c r="M38" i="1"/>
  <c r="L85" i="1"/>
  <c r="R85" i="1" s="1"/>
  <c r="K85" i="1"/>
  <c r="L84" i="1"/>
  <c r="R84" i="1" s="1"/>
  <c r="K84" i="1"/>
  <c r="L83" i="1"/>
  <c r="K83" i="1"/>
  <c r="L82" i="1"/>
  <c r="R82" i="1" s="1"/>
  <c r="K82" i="1"/>
  <c r="L81" i="1"/>
  <c r="R81" i="1" s="1"/>
  <c r="K81" i="1"/>
  <c r="M53" i="1"/>
  <c r="K52" i="1"/>
  <c r="T51" i="1"/>
  <c r="L51" i="1"/>
  <c r="R51" i="1" s="1"/>
  <c r="K51" i="1"/>
  <c r="M6" i="1"/>
  <c r="K5" i="1"/>
  <c r="K136" i="1"/>
  <c r="M87" i="1"/>
  <c r="T86" i="1"/>
  <c r="L5" i="1"/>
  <c r="K144" i="1"/>
  <c r="K141" i="1"/>
  <c r="L144" i="1"/>
  <c r="L141" i="1"/>
  <c r="K183" i="1"/>
  <c r="M186" i="1"/>
  <c r="K185" i="1"/>
  <c r="L185" i="1"/>
  <c r="K184" i="1"/>
  <c r="L184" i="1"/>
  <c r="M193" i="1"/>
  <c r="M191" i="1"/>
  <c r="L192" i="1"/>
  <c r="L193" i="1" s="1"/>
  <c r="K192" i="1"/>
  <c r="K193" i="1" s="1"/>
  <c r="L190" i="1"/>
  <c r="K190" i="1"/>
  <c r="K191" i="1" s="1"/>
  <c r="AJ191" i="1" s="1"/>
  <c r="M40" i="1"/>
  <c r="K39" i="1"/>
  <c r="L39" i="1"/>
  <c r="L40" i="1" s="1"/>
  <c r="K36" i="1"/>
  <c r="L36" i="1"/>
  <c r="M119" i="1"/>
  <c r="K118" i="1"/>
  <c r="L118" i="1"/>
  <c r="K117" i="1"/>
  <c r="L117" i="1"/>
  <c r="L116" i="1"/>
  <c r="T85" i="1"/>
  <c r="T84" i="1"/>
  <c r="T83" i="1"/>
  <c r="T82" i="1"/>
  <c r="T81" i="1"/>
  <c r="M61" i="1"/>
  <c r="K72" i="1"/>
  <c r="L72" i="1"/>
  <c r="K73" i="1"/>
  <c r="L73" i="1"/>
  <c r="M74" i="1"/>
  <c r="K75" i="1"/>
  <c r="L75" i="1"/>
  <c r="M99" i="1"/>
  <c r="L99" i="1" s="1"/>
  <c r="K98" i="1"/>
  <c r="K99" i="1" s="1"/>
  <c r="K7" i="1"/>
  <c r="L7" i="1"/>
  <c r="K140" i="1"/>
  <c r="L140" i="1"/>
  <c r="K139" i="1"/>
  <c r="L139" i="1"/>
  <c r="M197" i="1"/>
  <c r="K196" i="1"/>
  <c r="K197" i="1" s="1"/>
  <c r="M101" i="1"/>
  <c r="L101" i="1" s="1"/>
  <c r="M42" i="1"/>
  <c r="L196" i="1"/>
  <c r="L197" i="1" s="1"/>
  <c r="L188" i="1"/>
  <c r="K188" i="1"/>
  <c r="L183" i="1"/>
  <c r="L182" i="1"/>
  <c r="K182" i="1"/>
  <c r="L181" i="1"/>
  <c r="K181" i="1"/>
  <c r="L180" i="1"/>
  <c r="K180" i="1"/>
  <c r="K179" i="1"/>
  <c r="K178" i="1"/>
  <c r="K177" i="1"/>
  <c r="K176" i="1"/>
  <c r="K175" i="1"/>
  <c r="K174" i="1"/>
  <c r="K173" i="1"/>
  <c r="K172" i="1"/>
  <c r="K171" i="1"/>
  <c r="K170" i="1"/>
  <c r="K168" i="1"/>
  <c r="L138" i="1"/>
  <c r="K138" i="1"/>
  <c r="L137" i="1"/>
  <c r="K137" i="1"/>
  <c r="L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7" i="1"/>
  <c r="K127" i="1"/>
  <c r="L126" i="1"/>
  <c r="K126" i="1"/>
  <c r="L125" i="1"/>
  <c r="K125" i="1"/>
  <c r="L124" i="1"/>
  <c r="K124" i="1"/>
  <c r="L122" i="1"/>
  <c r="K122" i="1"/>
  <c r="L121" i="1"/>
  <c r="K121" i="1"/>
  <c r="L120" i="1"/>
  <c r="K120" i="1"/>
  <c r="L112" i="1"/>
  <c r="K112" i="1"/>
  <c r="L111" i="1"/>
  <c r="K111" i="1"/>
  <c r="L110" i="1"/>
  <c r="K110" i="1"/>
  <c r="L109" i="1"/>
  <c r="K109" i="1"/>
  <c r="K101" i="1"/>
  <c r="AJ101" i="1" s="1"/>
  <c r="L98" i="1"/>
  <c r="L96" i="1"/>
  <c r="L79" i="1"/>
  <c r="K79" i="1"/>
  <c r="L77" i="1"/>
  <c r="K77" i="1"/>
  <c r="L76" i="1"/>
  <c r="K76" i="1"/>
  <c r="L60" i="1"/>
  <c r="R60" i="1" s="1"/>
  <c r="L59" i="1"/>
  <c r="R59" i="1" s="1"/>
  <c r="K59" i="1"/>
  <c r="L58" i="1"/>
  <c r="R58" i="1" s="1"/>
  <c r="K58" i="1"/>
  <c r="L56" i="1"/>
  <c r="R56" i="1" s="1"/>
  <c r="K56" i="1"/>
  <c r="L55" i="1"/>
  <c r="R55" i="1" s="1"/>
  <c r="K55" i="1"/>
  <c r="L54" i="1"/>
  <c r="K54" i="1"/>
  <c r="L52" i="1"/>
  <c r="R52" i="1" s="1"/>
  <c r="L43" i="1"/>
  <c r="L44" i="1" s="1"/>
  <c r="K43" i="1"/>
  <c r="K44" i="1" s="1"/>
  <c r="L41" i="1"/>
  <c r="L42" i="1" s="1"/>
  <c r="K41" i="1"/>
  <c r="K42" i="1" s="1"/>
  <c r="L8" i="1"/>
  <c r="M128" i="1"/>
  <c r="M113" i="1"/>
  <c r="L97" i="1"/>
  <c r="M80" i="1"/>
  <c r="M44" i="1"/>
  <c r="M123" i="1"/>
  <c r="T60" i="1"/>
  <c r="T55" i="1"/>
  <c r="T56" i="1"/>
  <c r="T58" i="1"/>
  <c r="T59" i="1"/>
  <c r="T54" i="1"/>
  <c r="T52" i="1"/>
  <c r="L4" i="1"/>
  <c r="K4" i="1"/>
  <c r="M3" i="1" l="1"/>
  <c r="L186" i="1"/>
  <c r="K189" i="1"/>
  <c r="AK189" i="1" s="1"/>
  <c r="L189" i="1"/>
  <c r="L191" i="1" s="1"/>
  <c r="K40" i="1"/>
  <c r="AJ40" i="1" s="1"/>
  <c r="K143" i="1"/>
  <c r="AK143" i="1" s="1"/>
  <c r="L143" i="1"/>
  <c r="L61" i="1"/>
  <c r="L80" i="1"/>
  <c r="K80" i="1"/>
  <c r="AK80" i="1" s="1"/>
  <c r="K61" i="1"/>
  <c r="L38" i="1"/>
  <c r="K6" i="1"/>
  <c r="U81" i="1"/>
  <c r="V81" i="1" s="1"/>
  <c r="AK44" i="1"/>
  <c r="AJ44" i="1"/>
  <c r="U56" i="1"/>
  <c r="V56" i="1" s="1"/>
  <c r="U55" i="1"/>
  <c r="V55" i="1" s="1"/>
  <c r="AJ108" i="1"/>
  <c r="L119" i="1"/>
  <c r="L74" i="1"/>
  <c r="K38" i="1"/>
  <c r="AK38" i="1" s="1"/>
  <c r="K74" i="1"/>
  <c r="AJ74" i="1" s="1"/>
  <c r="U85" i="1"/>
  <c r="V85" i="1" s="1"/>
  <c r="L128" i="1"/>
  <c r="K186" i="1"/>
  <c r="AJ186" i="1" s="1"/>
  <c r="AK101" i="1"/>
  <c r="L123" i="1"/>
  <c r="AK193" i="1"/>
  <c r="AJ193" i="1"/>
  <c r="L87" i="1"/>
  <c r="U86" i="1"/>
  <c r="V86" i="1" s="1"/>
  <c r="K167" i="1"/>
  <c r="AJ167" i="1" s="1"/>
  <c r="R83" i="1"/>
  <c r="U83" i="1" s="1"/>
  <c r="V83" i="1" s="1"/>
  <c r="U52" i="1"/>
  <c r="V52" i="1" s="1"/>
  <c r="U84" i="1"/>
  <c r="V84" i="1" s="1"/>
  <c r="U59" i="1"/>
  <c r="V59" i="1" s="1"/>
  <c r="U60" i="1"/>
  <c r="V60" i="1" s="1"/>
  <c r="K113" i="1"/>
  <c r="AK113" i="1" s="1"/>
  <c r="K123" i="1"/>
  <c r="AJ123" i="1" s="1"/>
  <c r="K128" i="1"/>
  <c r="AJ128" i="1" s="1"/>
  <c r="L150" i="1"/>
  <c r="L113" i="1"/>
  <c r="K119" i="1"/>
  <c r="AJ119" i="1" s="1"/>
  <c r="K150" i="1"/>
  <c r="AJ150" i="1" s="1"/>
  <c r="U51" i="1"/>
  <c r="V51" i="1" s="1"/>
  <c r="U82" i="1"/>
  <c r="V82" i="1" s="1"/>
  <c r="AJ161" i="1"/>
  <c r="K87" i="1"/>
  <c r="AJ87" i="1" s="1"/>
  <c r="R54" i="1"/>
  <c r="U54" i="1" s="1"/>
  <c r="V54" i="1" s="1"/>
  <c r="U58" i="1"/>
  <c r="V58" i="1" s="1"/>
  <c r="AJ42" i="1"/>
  <c r="AK42" i="1"/>
  <c r="AJ99" i="1"/>
  <c r="AK99" i="1"/>
  <c r="AJ200" i="1"/>
  <c r="AK200" i="1"/>
  <c r="AJ197" i="1"/>
  <c r="AK197" i="1"/>
  <c r="AK97" i="1"/>
  <c r="L6" i="1"/>
  <c r="AK191" i="1"/>
  <c r="K53" i="1"/>
  <c r="L53" i="1"/>
  <c r="N36" i="1"/>
  <c r="AK35" i="1"/>
  <c r="AJ9" i="1"/>
  <c r="AJ189" i="1" l="1"/>
  <c r="AK40" i="1"/>
  <c r="K3" i="1"/>
  <c r="AJ3" i="1" s="1"/>
  <c r="L3" i="1"/>
  <c r="AJ6" i="1"/>
  <c r="AJ80" i="1"/>
  <c r="AK6" i="1"/>
  <c r="AK128" i="1"/>
  <c r="AJ143" i="1"/>
  <c r="AK161" i="1"/>
  <c r="AK108" i="1"/>
  <c r="AK186" i="1"/>
  <c r="AJ113" i="1"/>
  <c r="AK150" i="1"/>
  <c r="AK167" i="1"/>
  <c r="AK119" i="1"/>
  <c r="AK87" i="1"/>
  <c r="AJ38" i="1"/>
  <c r="AJ35" i="1"/>
  <c r="AK123" i="1"/>
  <c r="AJ61" i="1"/>
  <c r="AK61" i="1"/>
  <c r="AK53" i="1"/>
  <c r="AJ53" i="1"/>
  <c r="AK3" i="1" l="1"/>
</calcChain>
</file>

<file path=xl/sharedStrings.xml><?xml version="1.0" encoding="utf-8"?>
<sst xmlns="http://purl.oclc.org/ooxml/spreadsheetml/main" count="1957" uniqueCount="543">
  <si>
    <t xml:space="preserve">Dátum schválenia zaradenia do zoznamu </t>
  </si>
  <si>
    <t>Dátum schválenia PZ</t>
  </si>
  <si>
    <t>Integrovaný projektový balík IÚS</t>
  </si>
  <si>
    <t xml:space="preserve">Opatrenie Programu Slovensko                </t>
  </si>
  <si>
    <t>Opatrenie IÚS</t>
  </si>
  <si>
    <t>Názov projektového zámeru IÚS</t>
  </si>
  <si>
    <t>Typ žiadateľa:    PSK/OvZP/región</t>
  </si>
  <si>
    <t>Názov žiadateľa</t>
  </si>
  <si>
    <t>SPR</t>
  </si>
  <si>
    <t>Alokácia z Programu Slovensko na opatrenia (= príspevok z EÚ bez ŠR a spolufinancovania žiadateľa)</t>
  </si>
  <si>
    <r>
      <t xml:space="preserve">Žiadaná alokácia z IÚS  </t>
    </r>
    <r>
      <rPr>
        <sz val="12"/>
        <rFont val="Calibri"/>
        <family val="2"/>
        <charset val="238"/>
        <scheme val="minor"/>
      </rPr>
      <t>(EFRR - 85%)</t>
    </r>
  </si>
  <si>
    <r>
      <t xml:space="preserve">Spolufinancovanie, t.j. ŠR a vlastné zdroje </t>
    </r>
    <r>
      <rPr>
        <sz val="12"/>
        <rFont val="Calibri"/>
        <family val="2"/>
        <charset val="238"/>
        <scheme val="minor"/>
      </rPr>
      <t>(15%)</t>
    </r>
  </si>
  <si>
    <t>Celková žiadaná suma na investíciu/mäkký projekt</t>
  </si>
  <si>
    <t>Žiadané v projektovom zámere (COV)</t>
  </si>
  <si>
    <t>Fond EU %(EFRR, ESF+, KF) - suma 85 % COV, alebo 70 % v prípade technickej pomoci a pod.</t>
  </si>
  <si>
    <t>Plnenie alokácie P SK</t>
  </si>
  <si>
    <t>Zostatok alokácie v rámci opatrení IÚS predkladaných do RP 6.10.2023 /13.12.2023  za celé územie PSK</t>
  </si>
  <si>
    <r>
      <t xml:space="preserve">Pripravenosť PZ                      	</t>
    </r>
    <r>
      <rPr>
        <i/>
        <sz val="12"/>
        <rFont val="Calibri"/>
        <family val="2"/>
        <charset val="238"/>
        <scheme val="minor"/>
      </rPr>
      <t xml:space="preserve">N/A soft projekt,1 štádium projektového zámeru,2 spracovaná štúdia, 3 hotová DUR, 4 hotová DSP, 5 právoplatné SP,,6 hotová DpRS,7 ukončené VO   </t>
    </r>
    <r>
      <rPr>
        <b/>
        <i/>
        <sz val="12"/>
        <rFont val="Calibri"/>
        <family val="2"/>
        <charset val="238"/>
        <scheme val="minor"/>
      </rPr>
      <t xml:space="preserve">  </t>
    </r>
  </si>
  <si>
    <t xml:space="preserve">Poznámka </t>
  </si>
  <si>
    <t>Súčet navrhovaných projektových zámerov  na zasadnutie RP (25.3.2024)</t>
  </si>
  <si>
    <t>IPB A  Stabilizácia ľudských zdrojov Prešovského kraja</t>
  </si>
  <si>
    <t>1.1.1 Podpora medzisektorovej spolupráce v
oblasti výskumu, vývoja a inovácií a
zvyšovanie výskumných a inovačných
kapacít v podnikoch</t>
  </si>
  <si>
    <t>A1.1 Podpora zručností pre posilnenie konkurencieschopnosti a hospodárskeho rastu a budovanie kapacít</t>
  </si>
  <si>
    <t>Transformácia Inovačného partnerského centra na regionálnu inovačnú autoritu PSK (IPC 2.0)</t>
  </si>
  <si>
    <t>OvZP</t>
  </si>
  <si>
    <t>IPC</t>
  </si>
  <si>
    <t>SPR Šariš, Spiš, Horný Zemplín</t>
  </si>
  <si>
    <t>x</t>
  </si>
  <si>
    <t>povoľovacie procesy sa neuplatňujú (soft projekt), zníženie alokácie 3.6.2024</t>
  </si>
  <si>
    <t>Analyticko-strategická jednotka podpory inovačného ekosystému</t>
  </si>
  <si>
    <t>PSK</t>
  </si>
  <si>
    <t xml:space="preserve">PSK </t>
  </si>
  <si>
    <t>povoľovacie procesy sa neuplatňujú (soft projekt),  zníženie alokácie 3.6.2024, presun do 1.4.1</t>
  </si>
  <si>
    <t xml:space="preserve">SPOLU: </t>
  </si>
  <si>
    <t>preradené z RSO4.2</t>
  </si>
  <si>
    <t>1.4.1 Zručnosti pre posilnenie konkurencieschopnosti a hospodárskeho rastu a budovanie kapacít pre SK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</si>
  <si>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A1.1 Podpora zručností pre posilnenie konkurencieschopnosti a hospodárskeho rastu a budovanie kapacít</t>
  </si>
  <si>
    <t xml:space="preserve">Regionálne centrum pre inteligentnú špecializáciu PSK, Talentcentrum                                    </t>
  </si>
  <si>
    <t xml:space="preserve">Šariš </t>
  </si>
  <si>
    <t xml:space="preserve">Stredná zdravotnícka škola, Sládkovičova 36, Prešov/ PSK </t>
  </si>
  <si>
    <r>
      <t xml:space="preserve">           </t>
    </r>
    <r>
      <rPr>
        <sz val="12"/>
        <rFont val="Calibri"/>
        <family val="2"/>
        <charset val="238"/>
        <scheme val="minor"/>
      </rPr>
      <t xml:space="preserve">
Hotová dokumentácia pre realizáciu stavby
</t>
    </r>
  </si>
  <si>
    <t>Cieľom Centra je budovať systém schopný efektívne reagovať na aktuálne a budúce požiadavky v oblasti prevencie, diagnostiky, liečby a následnej starostlivosti závažných ochorení vo vzťahu k očakávanej kvalite života.</t>
  </si>
  <si>
    <t>predpoklad realizácie je 2024-2025</t>
  </si>
  <si>
    <t>Bednár</t>
  </si>
  <si>
    <t>presun alokácie z 1.1.1</t>
  </si>
  <si>
    <t xml:space="preserve">RSO4.2 Zlepšenie rovného prístupu k inkluzívnym a kvalitným službám v oblasti vzdelávania, odbornej prípravy a celoživotného vzdelávania rozvíjaním dostupnej infraštruktúry vrátane posilňovania odolnosti pre dištančné a online vzdelávanie a odbornú prípravu  </t>
  </si>
  <si>
    <t>A1.2 Podpora rozvoja infraštruktúry vzdelávania, odbornej prípravy a celoživotného vzdelávania</t>
  </si>
  <si>
    <t xml:space="preserve"> 	Zlepšenie vzdelávacej infraštruktúry v Spojenej škole, Ľ. Podjavorinskej 22, Prešov – II. Etapa</t>
  </si>
  <si>
    <t>Spojená škola, Ľ. Podjavorinskej 22, Prešov</t>
  </si>
  <si>
    <t xml:space="preserve"> 	Zlepšenie vzdelávacej infraštruktúry v SOŠ technická, Kukučínova 483/12, Poprad</t>
  </si>
  <si>
    <t>SOŠ technická, Kukučínova 483/12, Poprad</t>
  </si>
  <si>
    <t>Spiš</t>
  </si>
  <si>
    <t xml:space="preserve"> 	Zlepšenie vzdelávacej infraštruktúry v SOŠ elektrotechnickej, Hlavná 1400/1, Poprad – Matejovce - II. Fáza</t>
  </si>
  <si>
    <t>SOŠ elektrotechnická, Hlavná 1400/1, Poprad – Matejovce - II. Fáza</t>
  </si>
  <si>
    <t xml:space="preserve"> 	Zlepšenie vzdelávacej infraštruktúry v SOŠ technickej, Družstevná 1474/19, Humenné</t>
  </si>
  <si>
    <t>SOŠ technická, Družstevná 1474/19, Humenné</t>
  </si>
  <si>
    <t xml:space="preserve">Horný Zemplín </t>
  </si>
  <si>
    <t xml:space="preserve"> 	Rekonštrukcia a modernizácia Základnej školy Spišská Stará Ves</t>
  </si>
  <si>
    <t xml:space="preserve">Mesto Spišská Stará Ves </t>
  </si>
  <si>
    <t>Špecifický cieľ RSO4.2: Zlepšenie rovného prístupu k inkluzívnym a kvalitným službám v oblasti vzdelávania, odbornej prípravy a celoživotného vzdelávania rozvíjaním dostupnej infraštruktúry vrátane posilňovania odolnosti pre dištančné a online vzdelávanie a odbornú prípravu (EFRR)</t>
  </si>
  <si>
    <t>E1.2 Zlepšenie rovného prístupu k vzdelávaniu, odbornej prípravy a celoživotného vzdelávania (zvlášť pre MRK)</t>
  </si>
  <si>
    <t xml:space="preserve"> 	Zlepšenie rovného prístupu k inkluzívnemu a kvalitnému vzdelávaniu na ZŠ G. Haina v Levoči</t>
  </si>
  <si>
    <t>región</t>
  </si>
  <si>
    <t xml:space="preserve">Mesto Levoča </t>
  </si>
  <si>
    <t xml:space="preserve"> 	Rozšírenie školy M.R. Štefánika, Spišská Belá</t>
  </si>
  <si>
    <t>Mesto Spišská Belá</t>
  </si>
  <si>
    <t xml:space="preserve"> 	Telocvičňa - ZŠ s MŠ v Podolínci</t>
  </si>
  <si>
    <t>Mesto Podolínec</t>
  </si>
  <si>
    <t xml:space="preserve"> 	Zvýšenie efektívnosti prevádzky a modernizácia ZŠ a MŠ Pod Vinbargom, Bardejov v záujme zvyšovania kvality vyučovacieho procesu</t>
  </si>
  <si>
    <t>Mesto Bardejov</t>
  </si>
  <si>
    <t xml:space="preserve"> 	Modernizácia základnej školy s materskou školou v Kapušanoch</t>
  </si>
  <si>
    <t>Obec Kapušany</t>
  </si>
  <si>
    <t xml:space="preserve"> 	Modernizácia Základnej školy v Raslaviciach</t>
  </si>
  <si>
    <t>Obec Raslavice</t>
  </si>
  <si>
    <t xml:space="preserve"> 	Rekonštrukcia a modernizácia Základnej školy v Pečovskej Novej Vsi</t>
  </si>
  <si>
    <t>Obec Pečovská Nová Ves</t>
  </si>
  <si>
    <t xml:space="preserve"> 	Zvýšenie kvality vzdelávania v ZŠ Chminianska Nová Ves</t>
  </si>
  <si>
    <t xml:space="preserve">Obec Chminianska Nová Ves </t>
  </si>
  <si>
    <t>Modernizácia Základnej školy v Hanušovciach nad Topľou</t>
  </si>
  <si>
    <t>Mesto Hanušovce nad Topľou</t>
  </si>
  <si>
    <t>Horný Zemplín</t>
  </si>
  <si>
    <t xml:space="preserve"> 	Rekonštrukcia a modernizácia ZŠ Lúčna vo Vranove nad Topľou</t>
  </si>
  <si>
    <t>Základná škola, Lúčna 827/26, Vranov nad Topľou</t>
  </si>
  <si>
    <t>Modernizácia Základnej školy Kukučínova ulica 106 vo Vranove nad Topľou</t>
  </si>
  <si>
    <t>Mesto Vranov nad Topľou</t>
  </si>
  <si>
    <t>Modernizácia a rekonštrukcia ZŠ Duchnovičova Medzilaborce</t>
  </si>
  <si>
    <t>Mesto Medzilaborce</t>
  </si>
  <si>
    <t xml:space="preserve"> 	Modernizácia učební a športovísk v ZŠ Hrnčiarska</t>
  </si>
  <si>
    <t>Mesto Stropkov</t>
  </si>
  <si>
    <t xml:space="preserve"> 	Telocvičňa Základná škola Vyšný Žipov 220</t>
  </si>
  <si>
    <t>Obec Vyšný Žipov</t>
  </si>
  <si>
    <t xml:space="preserve"> 	Kvalitné a inkluzívne vzdelávanie v Základnej škole s materskou školou Dlhé nad Cirochou</t>
  </si>
  <si>
    <t>Obec Dlhé nad Cirochou</t>
  </si>
  <si>
    <t>Modernizácia a debarierizácia Základnej školy a výstavba Multifinkčného ihriska Košárovce</t>
  </si>
  <si>
    <t>Obec Košarovce</t>
  </si>
  <si>
    <t xml:space="preserve"> 	Podpora inkluzívneho vzdelávania pomocou rekonštrukcie školy v Radvani nad Laborcom</t>
  </si>
  <si>
    <t xml:space="preserve"> Obec Radvaň nad Laborcom</t>
  </si>
  <si>
    <t xml:space="preserve"> 	Zvýšenie kvality vzdelávania v ZŠ Klenová</t>
  </si>
  <si>
    <t>Obec Klenová</t>
  </si>
  <si>
    <t xml:space="preserve"> 	Modernizácia ZŠ Sídlisko II. 1336 Vranov nad Topľou - Dvojka 21. storočia</t>
  </si>
  <si>
    <t xml:space="preserve">Základná škola, Sídlisko II. 1336, Vranov nad Topľou </t>
  </si>
  <si>
    <t xml:space="preserve"> 	Rekonštrukcia a modernizácia ZŠ Holčíkovce</t>
  </si>
  <si>
    <t>Obec Holčíkovce</t>
  </si>
  <si>
    <t>IPB B Regionálne opatrenia pre nízkouhlíkové  a obehové hospodárstvo v Prešovskom kraji</t>
  </si>
  <si>
    <t>Opatrenie 2.1.2 Znižovanie energetickej náročnosti budov</t>
  </si>
  <si>
    <r>
      <rPr>
        <b/>
        <sz val="12"/>
        <rFont val="Calibri"/>
        <family val="2"/>
        <charset val="238"/>
        <scheme val="minor"/>
      </rPr>
      <t xml:space="preserve">Kľúčový projekt: </t>
    </r>
    <r>
      <rPr>
        <sz val="12"/>
        <rFont val="Calibri"/>
        <family val="2"/>
        <charset val="238"/>
        <scheme val="minor"/>
      </rPr>
      <t xml:space="preserve">B1 Efektívnosť a dekarbonizácia verejných budov PSK </t>
    </r>
  </si>
  <si>
    <t>Komplexná rekonštrukcia budov a revitalizácia areálu CSS Dúbrava</t>
  </si>
  <si>
    <t xml:space="preserve">CSS Dúbrava / PSK </t>
  </si>
  <si>
    <t xml:space="preserve">6.10.2023 (projekt je ukončený) </t>
  </si>
  <si>
    <t xml:space="preserve">Opatrenie 2.1.2 Znižovanie energetickej náročnosti budov, </t>
  </si>
  <si>
    <t xml:space="preserve">Rekonštrukcia internátu SOŠ Lesníckej v Bijacovciach na účel prevádzkovania pobytových sociálnych služieb a služieb zdravotníckej starostlivosti </t>
  </si>
  <si>
    <t>7. realizuje sa</t>
  </si>
  <si>
    <t>2.2.2 Podpora využívania OZE v systémoch zásobovania energiou</t>
  </si>
  <si>
    <t xml:space="preserve">B1.1 Obnoviteľné zdroje energie pre centrálne zásobovanie teplom </t>
  </si>
  <si>
    <t>Zvýšenie podielu obnoviteľných zdrojov tepla v centrálnom zásobovaní teplom v meste Humenné</t>
  </si>
  <si>
    <t xml:space="preserve">región </t>
  </si>
  <si>
    <t xml:space="preserve">Mesto Humenné </t>
  </si>
  <si>
    <t>Opatrenie 1.2.2 Podpora budovania inteligentných miest a regiónov</t>
  </si>
  <si>
    <t>B1.2 Energetická optimalizácia prevádzkovania verejných budov prostredníctvom inteligentného merania</t>
  </si>
  <si>
    <t>PSK/SMART agentúra</t>
  </si>
  <si>
    <t>6.10.2023 schválená suma 342 863,36€ (EFRR), 13.12.2023 navýšená suma na 510 000€ - t.j. presun z IPB G</t>
  </si>
  <si>
    <t xml:space="preserve">Opatrenie 2.6.3 Podpora prípravy odpadov na opätovné použitie, recyklácie odpadov vrátane anaeróbneho a aeróbneho spracovania biologicky rozložiteľných odpadov </t>
  </si>
  <si>
    <t xml:space="preserve">B2 Podpora prípravy odpadov na opätovné použitie a recykláciu </t>
  </si>
  <si>
    <t xml:space="preserve">
 Podpora prípravy odpadov na opätovné použitie a recykláciu stavebného odpadu v rámci správy a údržby a obnovy ciest: „Recyklačné centrum</t>
  </si>
  <si>
    <t>SÚC PSK</t>
  </si>
  <si>
    <t>územie</t>
  </si>
  <si>
    <t>2.6.2 Podpora zberu a dobudovania, intenzifikácie a rozšírenia systémov triedeného
zberu komunálneho odpadu</t>
  </si>
  <si>
    <t>B2.2 Podpora systému triedeného zberu komunálneho odpadu</t>
  </si>
  <si>
    <t xml:space="preserve">Zberné dvory </t>
  </si>
  <si>
    <t>2.5.7 Obnova verejnej stokovej siete a čistiarní odpadových vôd v aglomeráciách
nad 2 000 EO</t>
  </si>
  <si>
    <t>B2.3 Obnova environmentálnej infraštruktúry v Prešovskom kraji 
(v aglomeráciách nad 2 000 EO)</t>
  </si>
  <si>
    <t>Verejná kanalizácia - obnova</t>
  </si>
  <si>
    <t>2.5.8 Obnova verejných vodovodov v obciach nad 2000 obyvateľov</t>
  </si>
  <si>
    <t>B 2.4 Obnova verejných vodovodov v Prešovskom kraji  (v obciach nad 2 000 obyvateľov)</t>
  </si>
  <si>
    <t>Verejný vodovod - obnova</t>
  </si>
  <si>
    <t>IPB C Rozvoj dopravnej obslužnosti v SPR Šariš a Horný Zemplín</t>
  </si>
  <si>
    <t xml:space="preserve">Opatrenie 2.8.1  Rozvoj verejnej dopravy </t>
  </si>
  <si>
    <t>0.N/A</t>
  </si>
  <si>
    <t>V rámci jedného z opatrení strategického dokumentu Plánu udržateľnej mobility PSK je kladený dôraz na využívanie ekologických vozidiel v rámci služieb vo verejnom záujme v prímestskej autobusovej dopravy, medzi tieto vozidlá patria bezemisné vozidlá (elektrobusy a vodíkové autobusy) alebo nízkoemisné dopravné prostriedky na LNG (CNG, LPG).</t>
  </si>
  <si>
    <t>Mondek</t>
  </si>
  <si>
    <t>PUM PSK</t>
  </si>
  <si>
    <t xml:space="preserve">N </t>
  </si>
  <si>
    <t>C1.1 Rozvoj kvality doplnkovej infraštruktúry verejnej dopravy v SPR Šariš v nadväznosti na R4, priemyselné parky a strediská CR</t>
  </si>
  <si>
    <t>1. Výstavba terminálov integrovanej osobnej prepravy, prestupných uzlov a záchytných parkovísk v SPR
Šariš pozdĺž prepravnej osi Kysak – Prešov – Sabinov – Lipany;
2. Výstavba terminálov integrovanej osobnej prepravy, prestupných uzlov a záchytných parkovísk v SPR
Šariš pozdĺž prepravnej osi Prešov – Bardejov;
3. Modernizácia a výstavba prestupných uzlov (zastávok so zmiešanou obsluhou spojmi mestskej a
regionálnej verejnej osobnej dopravy) na území mesta Prešov a obce Ľubotice</t>
  </si>
  <si>
    <t>6.10.2023 (preschválenie - sumy: 30.9.2024)</t>
  </si>
  <si>
    <t>Opatrenie 3.2.3 Odstránenie kľúčových úzkych miest na cestnej infraštruktúre a zlepšenie regionálnej mobility prostredníctvom modernizácie a výstavby ciest II. a III. triedy</t>
  </si>
  <si>
    <t>C1.2 Zlepšenie regionálnej mobility prostredníctvom modernizácie ciest II. a III. triedy v nadväznosti na R4, priemyselné parky a strediská CR</t>
  </si>
  <si>
    <t>Modernizácia cesty III/3500, Vyšná Voľa - Nižná Voľa</t>
  </si>
  <si>
    <t xml:space="preserve">                                                                            Prebieha verejné obstaravanie PD, následne príprava ohlasenia stavebných úprav</t>
  </si>
  <si>
    <t>Cieľom je zlepšenie stavebno-technického stavu a zabezpečenie odvodnenia komunikácie + rekonštrukcia mostov pozdĺž vybraného úseku? Súlad s P SK, IÚS, PHRSR, s PUM PSK- vysoká priorita, do all horizont 2025, ŠC 2, Opatrenie č. OP 13CD-25((žiadateľ sa pri financovaní PD z IROP  - názov projektu Príprava regionálnych projektov IUS v PSK, Kód žiadosti o NFP 302070CVH5 zaviazal zrealizovať projekt do 5 rokov). Modernizácia cesty prispeje k zlepšeniu kvalitatívnych parametrov, tým k vytvoreniu podmienok k zlepšeniu VOD smerom k mestu Bardejov, je komplementárnym projektom k zámeru vybudovať multimodálny dopravný terminál pozdĺž trate Prešov - Bardejov/Humenné (mesto Bardejov význanmné stredisko CR - UNESCO, existujúci priemyselný  park - hnedý + potenciálny priemyselný park)</t>
  </si>
  <si>
    <t>2025, Podľa PUM 2020-2025</t>
  </si>
  <si>
    <t>Majirská</t>
  </si>
  <si>
    <t>RISK/PZ</t>
  </si>
  <si>
    <t>Preschválenie PZ IÚI</t>
  </si>
  <si>
    <t>Odstránenie bodovej závady na ceste III/3182, Sabinov</t>
  </si>
  <si>
    <t>6. áno                                                                                                                         spracovná DRS, prebieha príprava ohlásenia stavebných úprav</t>
  </si>
  <si>
    <t>Časť rekonštrukcie cestyna ul. Sadová smerom na Červenú vodu. Začína na novovytvorenej križovatke tvaru T ciest III/3181 a III/3182 a končí?. Súlad s P SK, IÚS, PHRSR, s PUM PSK - vysoká priorita, do all horizont 2025, ŠC 2, Opatrenie č. OP 13 CD - 26 (žiadateľ sa pri financovaní PD z IROP  - názov projektu Príprava regionálnych projektov IUS v PSK, Kód žiadosti o NFP 302070CVH5 zaviazal zrealizovať projekt do 5 rokov). Hnedý priemyselný park v blízkosti rekonštrukcie cesty. Rekonštrukciou cesty sa zvýšia kvalitatívne parametre pre cestnú dopravu smerom z obce Červená voda, napojí sa na zrekonštruovanú križovatku na obec Drienica (významné stredisko CR - zimné športy) a most smerom k ceste I/68, tým aj prinesie osoh VOD a je komplementárnym projektom k zámeru vybudovať multimodálny dopravný terminál v meste Sabinov (pozdĺž železničnej trate Kysak - Prešov - Lipany). Sabinovom vedie významná cyklotrasa EUROVELO 11.</t>
  </si>
  <si>
    <t>Zmena pridelenej alokácie po dohode so žiadateľom</t>
  </si>
  <si>
    <t>Modernizácia cesty III/3491, Raslavice – Hertník</t>
  </si>
  <si>
    <t xml:space="preserve">1.                                                        Prebieha príprava na verejné obstaravanie PD, následne príprava ohlasenia stavebných úprav                                                   </t>
  </si>
  <si>
    <t>Cieľom je zlepšenie stavebno-technického stavu a zabezpečenie odvodnenia komunikácie, rozšírenie cesty (celý úsek cesty Herník - Raslavice? preveriť)  Súlad s P SK, IÚS, PHRSR, s PUM PSK- navrhnutý na doplnenie do PUM. Modernizácia cesty prispeje k zlepšeniu kvalitatívnych parametrov, tým k vytvoreniu podmienok k zlepšeniu VOD - vysoký integrálny charakter medzi dvoma významnými dopravnými uzlami - Raslavice ako miestom budúceho multimodálneho dopravného uzla, záchytným parkoviskom v Bartošovciach. V Hertníku sa cesta plynule napojí na (úsek Hertník - Kľušovská Zábava - OP13-CD7- tento úsek sa plánuje zrekonštruovať kedy - preveriť smerom  k mestu Bardejov, je taktiež komplementárnym projektom k zámeru vybudovať multimodálny dopravný terminál pozdĺž trate Prešov - Bardejov/Humenné (mesto Bardejov význanmné stredisko CR - UNESCO, existujúci priemyselný  park - hnedý + potenciálny priemyselný park). Raslavice -rozvinutá podnikateľská oblasť (Rakystav, KOVO, drevospracujúce firmy, stavebniny, plyn-voda-elektro...) (žiadateľ sa pri financovaní PD z IROP  - názov projektu Príprava regionálnych projektov IUS v PSK, Kód žiadosti o NFP 302070CVH5 zaviazal zrealizovať projekt do 5 rokov)</t>
  </si>
  <si>
    <t>2025, bol daný pokyn na zaradenie do PUm</t>
  </si>
  <si>
    <t>Eliminácia bezpečnostných rizík na ceste III/3491, Hertník - Kľušovská Zábava</t>
  </si>
  <si>
    <t>Doplnenie PZ IÚI</t>
  </si>
  <si>
    <t>Rekonštrukcia cesty III/3541, Ladomírová - Vagrinec, II. Etapa</t>
  </si>
  <si>
    <t>6. áno                                                                                                                            spracovná DRS, prebieha príprava podkladov na stavebné povolenie</t>
  </si>
  <si>
    <t>Cieľom je zlepšenie nevyhovujúceho stavu cesty, koridor je viditeľne poškodený dvomi lokálnymi zosuvmi. Súlad s P SK, IÚS, PHRSR, s PUM PSK - vysoká priorita, do all horizont 2025, ŠC 2, Opatrenie č. OP 13 CD - 8 . Projektom sa zlepšia podmienky aj pre VOD smerom k významnému miestu CR ( Ladomirová -drevený kostolík) a k Svidníku (komplementárny projekt k projektu dopravného terminálu na území bez obsluhy železničnou dopravou - Svidník. V katastri obce Ladomirová bude viesť úsek č. 2 plánovanej trasy R4 - Ladomirová - Hunkovce. (žiadateľ sa pri financovaní PD z IROP  - názov projektu Príprava regionálnych projektov IUS v PSK, Kód žiadosti o NFP 302070CVH5 zaviazal zrealizovať projekt do 5 rokov)</t>
  </si>
  <si>
    <t xml:space="preserve">Rekonštrukcia cesty III/3550, Svidník - Vyšná Jedľová, II. Etapa    </t>
  </si>
  <si>
    <t>6. áno                                                                                  finalizácia spracovania PD, príprava podkladov na stavebné povolenie</t>
  </si>
  <si>
    <t>Rekonštrukcia vozovky, odvodnenie, mostných objektov, výmena - doplnenie bezpečnostných zariadení.Súlad s P SK, IÚS, PHRSR, s PUM PSK - vysoká priorita, do all horizont 2025, ŠC 2, Opatrenie č. OP 13 CD - 10 ((žiadateľ sa pri financovaní PD z IROP  - názov projektu Príprava regionálnych projektov IUS v PSK, Kód žiadosti o NFP 302070CVH5 zaviazal zrealizovať projekt do 5 rokov). Projektom sa zlepšia podmienky aj pre VOD k Svidníku (komplementárny projekt k projektu dopravného terminálu na území bez obslhy železničnou dopravou - Svidník). Svidník - potencionálny priemyselný park Svidník - JUH (Petrova dolina). Svidníkom prechádza obchvat R4.</t>
  </si>
  <si>
    <t>6. áno                                                                                                                   spracovná DRS, prebieha územné konanie</t>
  </si>
  <si>
    <t>Ide o prestavbu križovatky Kapušany - Fulianka, Podhorany na okružnú križovatku, vrátane opravy mostného objektu. Súlad s P SK, IÚS, PHRSR, s PUM PSK - vysoká priorita, do all horizont 2025, ŠC 2, Opatrenie č. OP 11 CD - 1 II/540 Obchvat obce Kapušany, ako rekonštrukcia OP 8 CD 5,. Realizácia projektu súvisí s komplementárnym projektom záchytného parkoviska P.R s vysokým potenciálom využitia. Kruhová križovatka je posledným úsekom rekonštrukcie cesty II/545, bezpečne sprístupn zrekonštruovaný úsek II/545, jeho napojenie na cestu I/18, následne priemyselný park Grófske. Po miestnych komunikáciách napojí prestupný uzol železničnej dopravy v smere Bardejov-Humenné. Bezprostredne súvisí s plánovanou preložkou cesty III. triedy III/3433 (podľa územného plánu obce) a výstavbou R4, priemyselným parkom Prešov - Grófske</t>
  </si>
  <si>
    <t>2025, Podľa PUM ako rekonštrukcia 2025, ako obchvat 2025-2030</t>
  </si>
  <si>
    <t>nie sú započítané aj PZ pre DOV</t>
  </si>
  <si>
    <t>Opatrenie  3.2.4 Miestne komunikácie</t>
  </si>
  <si>
    <t xml:space="preserve">C1.3 Výstavba a modernizácia miestnych komunikácií v nadväznosti na R4, priemyselné parky a strediská CR (SPR Šariš - Horný Zemplín) </t>
  </si>
  <si>
    <t xml:space="preserve">Mesto Bardejov </t>
  </si>
  <si>
    <t xml:space="preserve">Obec Kapušany </t>
  </si>
  <si>
    <t xml:space="preserve">Obec Ruská Nová Ves </t>
  </si>
  <si>
    <t xml:space="preserve">Obec Fričovce </t>
  </si>
  <si>
    <t xml:space="preserve">Obec Cernina </t>
  </si>
  <si>
    <t>Modernizácia miestnej komunikácie v meste Medzilaborce</t>
  </si>
  <si>
    <t>Rekonštrukcia komunikácie ul. Dlhá</t>
  </si>
  <si>
    <t>Premostenie potoka Ondalík a lávka pre peších - Holčíkovce</t>
  </si>
  <si>
    <t>C1.4 Podpora cyklodopravy v SPR Šariš v širšej nadväznosti na R4, priemyselné parky a strediská CR </t>
  </si>
  <si>
    <t>PD v realizácii</t>
  </si>
  <si>
    <t>zrealizované bude po etapách</t>
  </si>
  <si>
    <t>2024-2025</t>
  </si>
  <si>
    <t>RISK 5747</t>
  </si>
  <si>
    <r>
      <t>Opatrenie 2.8.2 Podpora cyklodopravy,</t>
    </r>
    <r>
      <rPr>
        <b/>
        <sz val="12"/>
        <rFont val="Calibri"/>
        <family val="2"/>
        <charset val="238"/>
        <scheme val="minor"/>
      </rPr>
      <t xml:space="preserve"> </t>
    </r>
  </si>
  <si>
    <t>VO na novú PD</t>
  </si>
  <si>
    <t>RISK 5748</t>
  </si>
  <si>
    <t>budú vybrané úseky do výšky EFRR</t>
  </si>
  <si>
    <t>IPB D Prepojený zelený Spiš</t>
  </si>
  <si>
    <t>Opatrenie 2.8.1  Rozvoj verejnej dopravy</t>
  </si>
  <si>
    <t>V rámci jedného z opatrení strategického dokumentu Plánu udržateľnej mobility PSK je kladený dôraz na využívanie ekologických vozidiel v rámci služieb vo verejnom záujme v prímestskej autobusovej dopravy, medzi tieto vozidlá patria bezemisné vozidlá (elektrobusy a vodíkové autobusy) alebo nízkoemisné dopravné prostriedky na LNG.</t>
  </si>
  <si>
    <t>Hadbavný</t>
  </si>
  <si>
    <t>N</t>
  </si>
  <si>
    <t xml:space="preserve">vynecháva sa v IÚS </t>
  </si>
  <si>
    <t>D1.1 Rozvoj kvality doplnkovej infraštruktúry verejnej dopravy v SPR Spiš</t>
  </si>
  <si>
    <t>PSK/al. spol. investícia PSK a Štrba</t>
  </si>
  <si>
    <t>Cieľom je postupné budovanie modernej integrovanej verejnej dopravy v regióne Vysokých Tatier so zámerom odľahčenia individuálnej automobilovej dopravy - formou výstavby nových inteligentných dopravných terminálov P+R rôznej kategórie  (ako prestupné body na verejnú dopravu BUS, TEŽ a nemotorovú dopravu B+R). Ďalšou formou je budovanie záchytných parkovísk v podhorských obciach a tiež prestavba existujúcich autobusových staníc na moderné prestupné uzly verejnej dopravy zabezpečujúce prestup medzi základnými druhmi bezemisnej alebo nízkoemisnej dopravy (vrátane cyklodopravy). Uvedené terminály a prestupové body budú doplnené vhodnými službami a servisom pre cestujúcich.</t>
  </si>
  <si>
    <t>PSK/al. spol. investícia PSK a samospráva</t>
  </si>
  <si>
    <t>Horský integrovaný dopravný terminál Tatranská Lomnica</t>
  </si>
  <si>
    <t xml:space="preserve">region </t>
  </si>
  <si>
    <t xml:space="preserve">Mesto Vysoké Tatry </t>
  </si>
  <si>
    <t xml:space="preserve">Spiš </t>
  </si>
  <si>
    <t xml:space="preserve">doplnenie zoznamu </t>
  </si>
  <si>
    <r>
      <t xml:space="preserve">Cieľom je modernizácia existujúcich, prípadne zriadenie nových </t>
    </r>
    <r>
      <rPr>
        <b/>
        <sz val="12"/>
        <rFont val="Calibri"/>
        <family val="2"/>
        <charset val="238"/>
        <scheme val="minor"/>
      </rPr>
      <t>inteligentných zastávok integrovanej dopravnej obsluhy</t>
    </r>
    <r>
      <rPr>
        <sz val="12"/>
        <rFont val="Calibri"/>
        <family val="2"/>
        <charset val="238"/>
        <scheme val="minor"/>
      </rPr>
      <t xml:space="preserve"> územia Vysokých Tatier ako súčasť integrovaného dopravného systému regiónu Vysoké Tatry - ide o zastávky pri ceste Slobody č. 2/537 v úseku od Podbanského až po Tatranskú Kotlinu) a pri ceste č. 1/66 (od Tatranskej Kotliny - Ždiar - Tatranskú Javorinu). Pôjde o zastávky dojakého typy (2 úrovne poskytovanýuch služieb) - intelig. zastávka vyššieho dopravného významu (s verejným WC, s e-bike nabíjačkou a oddychovým miestom  - napr. kvôli prestupovému bodu s TEŽ) a intelig. zastávka nižšieho dopravného významu (len prístrešok s informačnou tabuľou) - ale všetky zastávky s jednotnou architektúrou (dizajnom)      </t>
    </r>
  </si>
  <si>
    <t>30.9.2024 preschválenie PZ IÚI</t>
  </si>
  <si>
    <r>
      <t>Opatrenie 3.2.3 Odstránenie kľúčových úzkych miest na cestnej infraštruktúre a zlepšenie regionálnej mobility prostredníctvom modernizácie a výstavby ciest II. a III. triedy,</t>
    </r>
    <r>
      <rPr>
        <b/>
        <sz val="12"/>
        <rFont val="Calibri"/>
        <family val="2"/>
        <charset val="238"/>
        <scheme val="minor"/>
      </rPr>
      <t xml:space="preserve"> </t>
    </r>
  </si>
  <si>
    <t>D1.2 Zlepšenie regionálnej mobility v SPR Spiš prostredníctvom modernizácie ciest II. a III. triedy v nadväznosti na priemyselné parky a strediská CR</t>
  </si>
  <si>
    <t>5 (stav v RISK-u)                                    spracovaná DRS, prebieha územné konanie</t>
  </si>
  <si>
    <t>Úprava križovatky na kruhovú križovatku s návrhom rekonštrukcie mostného objektu a výstavbou chýbajúceho chodníka, rekonštrukciu cesty II/536. Súlad s P SK, IÚS, PHRSR, PUM PSK - vysoká priorita, do all, horizont 2030, ŠC 2,  OP 13 CD - 19 III/3227 Spišský Štvrtok - Hrabušice. Realizáciou projektu sa odstráni úzke miesto dopravy v Spišskom Štvrtku v blízkosti NP Slovenský raj (žiadateľ sa pri financovaní PD z IROP - názov projektu Príprava regionálnych projektov IUS v PSK, Kód žiadosti o NFP 302070CVH5 zaviazal zrealizovať projekt do 5 rokov)</t>
  </si>
  <si>
    <t>Podľa PUM do 2030</t>
  </si>
  <si>
    <t xml:space="preserve">6.10.2023 29.4.2024 preschválenie </t>
  </si>
  <si>
    <t>II/540, Obchvat obce Veľká Lomnica - križovatka a prepojenie na obec Mlynica, I. Etapa</t>
  </si>
  <si>
    <t>3                                                     spracovná DUR, prebieha územné konanie</t>
  </si>
  <si>
    <t>Trasa prechádza územím určeným na výstavbu priemyselného parku v lokalitách Lomnické pole a Na rovni, križuje Studený potok a cestu III/3102 do obce Stará Lesná a napája sa na jestvujúcu cestu II/540 do Tatranskej Lomnice. Preložka cesty II/540 zabezpečí presmerovanie dopravy z cesty II. triedy a komunikačnéhosystému obce Veľká Lomnica, ktorá prechádza priamo cez centrum obce, na preložku situovanú mimo centra obce. Súlad s P SK, IÚS, PHRSR, PUM PSK - vysoká priorita, do all, horizont 2030, ŠC 2, OP 11 - CD 2 II/540 Obchvat obce Veľká Lomnica, projekt sa realizuje priamo vo výzanmnom stredisku CR (Vysoké Tatry). Preložka cesty by mala sprístupniť územie pre pripravovaný priemyselný park .  (žiadateľ sa pri financovaní PD z IROP  - názov projektu Príprava regionálnych projektov  IUS v PSK, Kód žiadosti o NFP 302070CVH5 zaviazal zrealizovať ďalší stupeň PD  do 5 rokov)</t>
  </si>
  <si>
    <t>Podľa PUM 2025-2030</t>
  </si>
  <si>
    <t>Modernizácia cesty II/533 v úseku Levoča - hranica s KSK, I. etapa</t>
  </si>
  <si>
    <t>3                                                                 Prebieha spracovanie PD, následne potreba stavebného povolenia</t>
  </si>
  <si>
    <t>Rekonštrukcia cesty skvalitní dopravnú obslužnosť významného miesta CR Levoča - UNESCO s Košickým samosprávnym krajom v oblasti vstupnej brány do Národného parku Slovenský raj. Sprístupňuje stredisko CR BAU, horizont 2025, ŠC 2, OP 8 - CD 8</t>
  </si>
  <si>
    <t>Podľa PUM 2020 - 2025</t>
  </si>
  <si>
    <t xml:space="preserve">Modernizácia cesty II/538, Štrba - Štrbské pleso, I. etapa </t>
  </si>
  <si>
    <t>5                                                                          spracovná DRS, prebieha ohlásenia stavebných úprav</t>
  </si>
  <si>
    <t>Rekonštrukcia cesty a riešenie priesečnej križovatky na kruhovú križovatku . Súlad s P SK, IÚS, PHRSR, PUM PSK - vysoká priorita, BAU, horizont 2025, ŠC 2, OP 8 - CD 1. Úsek spája cestu I/18 po II/537 , bude zabezpečená zvýšenie kvality cestnej siete zo zjazdu z diaľnice D1, využitie VOD smerom k významnému miestu CR Štrbskému Plesu. Je komplementárnym projektom k projektu Multimodálneho dopravného terminálu Tatranská Štrba  (žiadateľ sa pri financovaní PD z IROP  - názov projektu Príprava regionálnych projektov IUS v PSK, Kód žiadosti o NFP 302070CVH5 zaviazal zrealizovať projekt do 5 rokov)</t>
  </si>
  <si>
    <t>Rekonštrukcia cesty II/536 Kežmarok  - Janovce</t>
  </si>
  <si>
    <t>1.                                  Prebieha verejné obstaravanie PD, následne príprava ohlasenia stavebných úprav</t>
  </si>
  <si>
    <t>Pozostáva z dvoch úsekov Kežmarok - Ľubica a Jánovce - Abrahámovce. Sprístupňuje stredisko CR Kežmarok. Súlad s P SK, IÚS, PHRSR, PUM PSK - vysoká priorita, do all, horizont 2030, ŠC 2, OP 11 - CD 13 - Juhozápadný obchvat mesta Kežmarok</t>
  </si>
  <si>
    <t>Pozn. Obec Spišský Hrhov má v RISK-u projektovú aktivitu chodník pozdľž cesty II/536 Janovce- Abrahámovce - je to v súlade s projektovým  zámerom predloženým SÚC?</t>
  </si>
  <si>
    <t>Doplnenie fázovaného projektu, neoprávnené výdavky 1 495 293, 00 €</t>
  </si>
  <si>
    <t>D1.3 Výstavba a modernizácia miestnych komunikácií v SPR Spiš v nadväznosti na priemyselné parky a strediská CR</t>
  </si>
  <si>
    <t>Modernizácia miestnej komunikácia na Štrbské Pleso</t>
  </si>
  <si>
    <t>Obec Štrba</t>
  </si>
  <si>
    <t>Obnova  miestneho mosta a  modernizácia miestnej komunikácie v obci Starina</t>
  </si>
  <si>
    <t>Obec Starina</t>
  </si>
  <si>
    <t>Rekonštrukcia severozápadnej radiály v hradbovom opevnení mesta Levoča</t>
  </si>
  <si>
    <t>Mesto Levoča</t>
  </si>
  <si>
    <t>Rekonštrukcia prístupovej cesty cez prielom Lesnického potoka</t>
  </si>
  <si>
    <t>Obec Lesnica</t>
  </si>
  <si>
    <t>Kód Výzvy: PSK-MIRRI.009-2024-ITI-EFRR, Projekt: Rekonštrukcia a modernizácia mosta MK v obci Nová Ľubovňa</t>
  </si>
  <si>
    <t>Obec Nová Ľubovňa</t>
  </si>
  <si>
    <t>Zlepšenie regionálnej a mestskej mobility v meste Spišské Podhradie</t>
  </si>
  <si>
    <t>Mesto Spišské Podhradie</t>
  </si>
  <si>
    <t>Modernizácia miestnej komunikácie k stredisku cestovného ruchu „Bachledka“</t>
  </si>
  <si>
    <t xml:space="preserve">Obec Jezersko </t>
  </si>
  <si>
    <t>Opatrenie 2.8.2 Podpora cyklodopravy</t>
  </si>
  <si>
    <t>D1.4 Podpora cyklodopravy v SPR Spiš</t>
  </si>
  <si>
    <t>PD v realizácii (podľa p. Rohaľovej najskôr zrealizovateľný projekt podľa majetkových pomerov</t>
  </si>
  <si>
    <t>Súlad s P SK, IÚS, PHRSR, Kostrová sieť PSK - vetva EuroVelo 11</t>
  </si>
  <si>
    <t>2024/2025</t>
  </si>
  <si>
    <t>RISK</t>
  </si>
  <si>
    <t>vybraný úsek</t>
  </si>
  <si>
    <t>navýšenie rozpočtu</t>
  </si>
  <si>
    <t xml:space="preserve">Opatrenie 1.2.2 Podpora budovania inteligentných miest a regiónov, </t>
  </si>
  <si>
    <t>D1.5 Podpora smart dopravného systému prostredníctvom inteligentného sčítania dopravy </t>
  </si>
  <si>
    <t xml:space="preserve">Podpora smart dopravného systému prostredníctvom inteligentného sčítania dopravy / Vybudovanie inteligentného dopravného monitorovacieho systému pre integrovanú dopravu regiónu Vysokých Tatier (projekt PSK) Vybudovanie digitálneho dvojčaťa v regióne Vysokých Tatier </t>
  </si>
  <si>
    <t>0/N/A</t>
  </si>
  <si>
    <t xml:space="preserve">Cieľom je získať infraštruktúru, nástroje a zázemie na odborné vyhodnocovanie, riadenie, modelovanie a plánovanie dopravných ekosystémov na základeobjektívneho a verného virtuálneho obrazu o reálnej a predikovateľnej situácii v prostredí Vysokých Tatier a priľahlých centier. Situačný obraz bude vytváranýstatickými a dynamickými údajmi o pohybe osôb a vozidiel, hydrometeorologickými údajmi, údajmi o emisných stavoch a ďalšími údajmi schopnými zobraziťaktuálny stav. Spolu s nástrojmi na podporu riadenia, simulácií, modelovania a umelej inteligencie bude možné optimalizovať aktuálnu situáciu a predikovaťkrátkodobé a strednodobé výhľady celkového diania v Tatrách Oblasť projektu Analýza dopravy pozostáva z nasledujúcich blokov: Blok zhromažďovania údajov Blok dátového skladu Analyticko-modelové nástroje regiónuCentrálna smart platforma  Súlad s PHRSR, Nízkouhlíkovou stratégiou PSK, </t>
  </si>
  <si>
    <t>Info od p. Bieľaka (bola podaná nepodporená žiadosť o NFP z IROP - 2022)</t>
  </si>
  <si>
    <t xml:space="preserve">zadanie pre vypracovanie PZ </t>
  </si>
  <si>
    <t xml:space="preserve">IPB E  Komplexný integrovaný rozvoj komunít na území PSK </t>
  </si>
  <si>
    <t>RSO4.1. Zvyšovanie účinnosti a inkluzívnosti trhov práce a prístupu ku kvalitnému zamestnaniu rozvíjaním sociálnej infraštruktúry
a podporou sociálneho hospodárstva (EFRR)</t>
  </si>
  <si>
    <t>E1.1 Dobudovanie zariadení starostlivosti o deti do troch rokov veku dieťaťa v Prešovskom kraji a zlepšenie ich vybavenosti</t>
  </si>
  <si>
    <t>Zariadenie starostlivosti  o deti do 3 rokov - Mestské jasle Levoča</t>
  </si>
  <si>
    <t>v registri poskytovateľov - pozerala som ich webovú stránku a fotogalériu,  po telefonáte s  p. Choborovou (vedúca odd. školstva, sociál.vecí mesta Levoča)</t>
  </si>
  <si>
    <t xml:space="preserve">odstúpenie - Mesto Levoča </t>
  </si>
  <si>
    <t xml:space="preserve"> 	Zlepšenie vzdelávacej infraštruktúry v SOŠ technickej Volgogradská 1, Prešov</t>
  </si>
  <si>
    <t xml:space="preserve">SOŠ technická Volgogradská 1, Prešov </t>
  </si>
  <si>
    <t xml:space="preserve"> 	Zlepšenie vzdelávacej infraštruktúry v SOŠ polytechnickej Jána Antonína Baťu, Štefániková 39, Svit</t>
  </si>
  <si>
    <t>SOŠ polytechnická Jána Antonína Baťu, Štefániková 39, Svit</t>
  </si>
  <si>
    <t xml:space="preserve"> 	Zlepšenie vzdelávacej infraštruktúry v SOŠ gastronómie a služieb, SDH 3, Prešov</t>
  </si>
  <si>
    <t>SOŠ gastronómie a služieb, SDH 3, Prešov</t>
  </si>
  <si>
    <t xml:space="preserve"> 	Zlepšenie vzdelávacej infraštruktúry v SOŠ ekonomiky, hotelierstva a služieb Jána Andraščíka, Pod Vinbargom 3, Bardejov</t>
  </si>
  <si>
    <t xml:space="preserve"> SOŠ ekonomiky, hotelierstva a služieb Jána Andraščíka, Pod Vinbargom 3, Bardejov</t>
  </si>
  <si>
    <t>Zlepšenie vzdelávacej infraštruktúry v SOŠ polytechnická a služieb arm. gen. L. Svobodu, Bardejovská 715/18, Svidník</t>
  </si>
  <si>
    <t>SOŠ polytechnická a služieb arm. gen. L. Svobodu, Bardejovská 715/18, Svidník</t>
  </si>
  <si>
    <t>Zlepšenie vzdelávacej infraštruktúry v SOŠ drevárskej, Lúčna 1055, Vranov nad Topľou</t>
  </si>
  <si>
    <t>SOŠ drevárska, Lúčna 1055, Vranov nad Topľov</t>
  </si>
  <si>
    <t>Špecifický cieľ RSO4.3: Podpora sociálno-ekonomického začlenenia marginalizovaných komunít, domácností s nízkym príjmom a znevýhodnených skupín vrátane osôb s osobitnými potrebami prostredníctvom integrovaných akcií vrátane bývania a sociálnych služieb (EFRR)</t>
  </si>
  <si>
    <t xml:space="preserve">E1.3 Zabezpečenie dostupnej a prístupnej infraštruktúry pre potreby sociálnych služieb krízovej intervencie, vrátane ich vybavenosti </t>
  </si>
  <si>
    <t>Inštitút Krista Veľkňaza</t>
  </si>
  <si>
    <t>projekt neprešiel z IROPU - pripravený</t>
  </si>
  <si>
    <t xml:space="preserve">po tel. doplnený PZ do RISKU </t>
  </si>
  <si>
    <t>Centrum sociálnych služieb Dúhový sen, DOMOV NA POLCESTE, Medzilaborce</t>
  </si>
  <si>
    <t>Centrum sociálnych služieb Dúhový sen</t>
  </si>
  <si>
    <t>Štádium projektového zámeru</t>
  </si>
  <si>
    <r>
      <t>celková rekonštrukcia, Bez PD, suma:  cca 1 mil.€, zvýšenie kapacity</t>
    </r>
    <r>
      <rPr>
        <b/>
        <sz val="12"/>
        <rFont val="Calibri"/>
        <family val="2"/>
        <charset val="238"/>
        <scheme val="minor"/>
      </rPr>
      <t xml:space="preserve"> sídlo: KALINOV, prevádzka: MEDZILABORCE</t>
    </r>
  </si>
  <si>
    <t xml:space="preserve">Smetanková </t>
  </si>
  <si>
    <t xml:space="preserve">prac.stretnutie s p.Gumanom </t>
  </si>
  <si>
    <t>Centrum sociálnych služieb Domov pod Tatrami  ÚTULOK, Svit</t>
  </si>
  <si>
    <t>Centrum sociálnych služieb Domov pod Tatram</t>
  </si>
  <si>
    <r>
      <t xml:space="preserve">Bez PD, suma: cca  1-2 mil.€, celková rekonštrukcia, </t>
    </r>
    <r>
      <rPr>
        <b/>
        <sz val="12"/>
        <rFont val="Calibri"/>
        <family val="2"/>
        <charset val="238"/>
        <scheme val="minor"/>
      </rPr>
      <t>sídlo: BATIZOVCE, prevádzka: SVIT</t>
    </r>
  </si>
  <si>
    <t xml:space="preserve">Výstavba útulku, Gréckokatolícka charita - Prešov </t>
  </si>
  <si>
    <t xml:space="preserve">Gréckokatolícka charita, Prešov </t>
  </si>
  <si>
    <t>RISK zber 2023</t>
  </si>
  <si>
    <t>očakávané navýš. alokácie pre dané opatrenie</t>
  </si>
  <si>
    <t>Špecifický cieľ RSO4.3: Podpora sociálno-ekonomického začlenenia
marginalizovaných komunít, domácností s nízkym príjmom a znevýhodnených skupín vrátane osôb s osobitnými
potrebami prostredníctvom integrovaných akcií vrátane bývania a sociálnych služieb (EFRR)</t>
  </si>
  <si>
    <t>E1.4 Dobudovanie komunitných centier v Prešovskom kraji a zlepšenie ich vybavenosti</t>
  </si>
  <si>
    <t>KOMUNITNÉ CENTRÁ</t>
  </si>
  <si>
    <t>Špecifický cieľ RSO4.5: Zabezpečenie rovného prístupu k zdravotnej starostlivosti a zvýšenie odolnosti systémov zdravotnej starostlivosti vrátane primárnej starostlivosti a podpory prechodu z inštitucionálnej starostlivosti na rodinnú a komunitnú starostlivosť (EFRR)</t>
  </si>
  <si>
    <t>E1.5 Zabezpečenie rovného prístupu k zdravotnej a sociálnej starostlivosti (zvlášť v MRK) - Centrá integrovanej zdravotnej starostlivosti</t>
  </si>
  <si>
    <t xml:space="preserve">Centrum integrovanej zdravotnej starostlivosti v obci Raslavice </t>
  </si>
  <si>
    <t>má hotovú PD z 2014 - 2021</t>
  </si>
  <si>
    <t>VO neprešlo,  majú schválený projekt, VO - neprešlo, MZ odporučilo odstúpiť od zmluvy, platné stavebné povoleniep. Zibura bude volať 052 4680 511</t>
  </si>
  <si>
    <t>nový risk</t>
  </si>
  <si>
    <r>
      <t xml:space="preserve">Maximálna výška príspevku </t>
    </r>
    <r>
      <rPr>
        <sz val="11"/>
        <rFont val="Calibri"/>
        <family val="2"/>
        <charset val="238"/>
        <scheme val="minor"/>
      </rPr>
      <t>jedného projektu je 1 300 000 eur za zdroj EFRR. Preschválené na RP: 3.6.2024 z pôvodných 1 584 303,10€</t>
    </r>
  </si>
  <si>
    <t>Centrum integrovanej zdravotnej starostlivosti Lemešany</t>
  </si>
  <si>
    <t xml:space="preserve">Obec Lemešany </t>
  </si>
  <si>
    <t>Výstavba CIZS vo Veľkej Lomnici</t>
  </si>
  <si>
    <t xml:space="preserve">Obec Veľká Lomnica </t>
  </si>
  <si>
    <r>
      <t xml:space="preserve">Maximálna výška príspevku </t>
    </r>
    <r>
      <rPr>
        <sz val="11"/>
        <rFont val="Calibri"/>
        <family val="2"/>
        <charset val="238"/>
        <scheme val="minor"/>
      </rPr>
      <t>jedného projektu je 1 300 000 eur za zdroj EFRR. Preschválené na RP: 3.6.2026  z pôvodných 1 725 500€</t>
    </r>
  </si>
  <si>
    <t xml:space="preserve">Špecifický cieľ RSO4.5: Zabezpečenie rovného prístupu k zdravotnej starostlivosti a zvýšenie odolnosti systémov zdravotnej starostlivosti vrátane primárnej starostlivosti a podpory prechodu z inštitucionálnej starostlivosti na rodinnú a komunitnú starostlivosť (EFRR) </t>
  </si>
  <si>
    <t xml:space="preserve">E 1.6 Zariadenia dlhodobej (sociálnej a zdravotnej) a následnej starostlivosti komunitného typu </t>
  </si>
  <si>
    <t xml:space="preserve">Inovácia a rozšírenie sociálnych služieb Domu nádeje, Jarková 79 v Prešove o podkrovné, samostatné bývanie pre 10 klientov, ktorí úspešne absolvovali proces resocializácie. </t>
  </si>
  <si>
    <t>Gréckokatolícka charita Prešov</t>
  </si>
  <si>
    <t>Domov sociálnych služieb v Stropkove (OvZP PSK) Nízkokapacitné pobytové sociálne služby s kapacitou do 12 miest</t>
  </si>
  <si>
    <t>Domov sociálnych služieb v Stropkove</t>
  </si>
  <si>
    <t xml:space="preserve">neprešlo z plánu obnovy, PZ podaný 1.7.2023 znova cez plán obnovy, pozemok na výstavbu sa nachádza v centre mesta Stropkov a je vo vlastníctve PSK </t>
  </si>
  <si>
    <t>porada s p.Gumanom</t>
  </si>
  <si>
    <t>DSS Vranov nad Topľou (OvZP PSK) Nízkokapacitné pobytové sociálne služby s kapacitou do 12 miest</t>
  </si>
  <si>
    <t>DSS Vranov nad Topľou</t>
  </si>
  <si>
    <t>budova sa nachádza v časti mesta Vranov nad Topľou-Čemerné  - nízkokapac. do 12 miest, bývalé resocializačné centrum (prázdna budova)</t>
  </si>
  <si>
    <t>Priorita 5P1. Moderné regióny
Opatrenie 5.2.3 Investície do bezpečného fyzického prostredia obcí, miest a regiónov</t>
  </si>
  <si>
    <t>E1.7 Prevencia kriminality v rizikových lokalitách (zvlášť v MRK)</t>
  </si>
  <si>
    <t>Vybudovanie kamerového systému</t>
  </si>
  <si>
    <t xml:space="preserve">Obec Abranovce </t>
  </si>
  <si>
    <t>kamerové systémy, priestupkový systém, mestská polícia, mestské varovné systémy</t>
  </si>
  <si>
    <t xml:space="preserve">	Rozšírenie, modernizácia a rekonštrukcia kamerového systému</t>
  </si>
  <si>
    <t>Obec Ďurďoš</t>
  </si>
  <si>
    <t xml:space="preserve">nezačaté </t>
  </si>
  <si>
    <t>Prevencia kriminality, kvôli zvýšenému poštu MRK</t>
  </si>
  <si>
    <t>Modernizácia a rozšírenie kamerového systému v obci</t>
  </si>
  <si>
    <t xml:space="preserve">Obec Zborov </t>
  </si>
  <si>
    <t>Zvýšenie kvality občianskej vybavenosti a bezpečnosti v obci.</t>
  </si>
  <si>
    <t>Doplnenie kamerového systému Údržba a modernizácia existujúceho kamerového systému v obci / Vybudovanie pultu centrálnej ochrany obce</t>
  </si>
  <si>
    <t xml:space="preserve">Obec Nižný Hrušov </t>
  </si>
  <si>
    <t>doplnenie kamerového systému - kamerový systém miestna časť Kyjov, Ričiov, zberné miesto, systematicky znečistené časti extravilánu - čierne skládky, kamerový dohľad na každej ulici v obci, verejných priestranstvách, verejných budovách, cintorínoch a spoločensky významných miestach, využívanie dronov na dohľad pri väčšom monitoringu, resp. nedostupnosti kamier,</t>
  </si>
  <si>
    <t>IPB F  Integrovaný systém rozvoja ekologického a kultúrno-poznávacieho  cestovného ruchu  v SPR Horný Zemplín</t>
  </si>
  <si>
    <t>Opatrenie 5.2.5  Investície do kultúrneho a prírodného dedičstva, miestnej a regionálnej kultúry, manažmentu, služieb a infraštruktúry podporujúcich komunitný rozvoj a udržateľný cestovný ruch</t>
  </si>
  <si>
    <r>
      <rPr>
        <b/>
        <sz val="12"/>
        <rFont val="Calibri"/>
        <family val="2"/>
        <charset val="238"/>
        <scheme val="minor"/>
      </rPr>
      <t xml:space="preserve">Kľúčový projekt: </t>
    </r>
    <r>
      <rPr>
        <sz val="12"/>
        <rFont val="Calibri"/>
        <family val="2"/>
        <charset val="238"/>
        <scheme val="minor"/>
      </rPr>
      <t xml:space="preserve">F1 Rozvoj rekreačného potenciálu vodnej nádrže </t>
    </r>
    <r>
      <rPr>
        <b/>
        <sz val="12"/>
        <rFont val="Calibri"/>
        <family val="2"/>
        <charset val="238"/>
        <scheme val="minor"/>
      </rPr>
      <t>Domaša</t>
    </r>
  </si>
  <si>
    <t>12 typizovaných prístavísk vo všetkých strediskách v okolí Domaše, domovský prístav pre výletnú loď a Plávajúca promenáda</t>
  </si>
  <si>
    <t xml:space="preserve">Integruje všetky rekreačné strediska na Domaši. Umožňuje pravidelnú lodnú dopravu medzi strediskami , rozvoj a atraktivitu V.D.Domaša. </t>
  </si>
  <si>
    <t>Smetanková</t>
  </si>
  <si>
    <t>kľúčový projekt</t>
  </si>
  <si>
    <t xml:space="preserve">F1.1 Rozvoj kultúrno – poznávacieho turizmu v nadväznosti na destináciu vodnej nádrže Domaša                          </t>
  </si>
  <si>
    <t xml:space="preserve">
Rekonštrukcia kaštieľa v Hanušovce n.T. v správe Krajského múzea v Prešove</t>
  </si>
  <si>
    <t>Krajského múzeum v Prešove</t>
  </si>
  <si>
    <t>doplniť</t>
  </si>
  <si>
    <t xml:space="preserve">Kaštieľ je momentálne v rekonštrukcii, jeho turisticá atraktivita by sa zvýšila, ak by bola realizivaná aj rekonštrukcia NKP: Kostol nanebovzatia P.Márie, ktorý je v tesnej blízkosti kašieľa a je nastarších kostolom v regióne.  PD financovaná cez samostatnú výzvu, nutné projekt zrealizovať do 5 rokov </t>
  </si>
  <si>
    <t>porada vedenia</t>
  </si>
  <si>
    <t>Obnova farského kostola Nanebovzatia Panny Márie v Hanušovciach nad Topľou</t>
  </si>
  <si>
    <t>Rímskokat. farnosť Hanušovce</t>
  </si>
  <si>
    <t>Spolu s vedľa stojacim kašieľom  a archeoparkom vytvára atraktívnu destináciu pre turistov pri ceste napr. na Domašu. Je potrebné ohlásenie stavby a súhlas KPÚ PO.</t>
  </si>
  <si>
    <t xml:space="preserve"> Rekonštrukcia a modernizácia multifunkčnej budovy kultúrneho centra vo Vranove nad Topľou, Hornozemplínska knižnica  </t>
  </si>
  <si>
    <t>PSK/Hornozempl.knižnica</t>
  </si>
  <si>
    <t>PD financovaná cez samostatnú výzvu, nutné projekt zrealizovať do 5 rokov</t>
  </si>
  <si>
    <t xml:space="preserve">Projekt je pripravený na výstavbu, ale jeho finančné náklady sú vysoké a turistická atraktivita je nízska. Objekt je skôr súčasťou edukačnej a občianskej vybavenosti.            pozn. p. Zajac </t>
  </si>
  <si>
    <t>Múzeum športových hrdinov v str.Dobrá, nábrežná promenáda, vrátane športovísk</t>
  </si>
  <si>
    <t>Obec Kvakovce</t>
  </si>
  <si>
    <t>Výrazné zvýšenie turistickej atraktivity tohto strediska. Pripravuje sa PD.  potrebný súhlas a spolupráca SVP š.p.</t>
  </si>
  <si>
    <t>Pavol Zajac</t>
  </si>
  <si>
    <t>Memorandum, RISK</t>
  </si>
  <si>
    <t>Rekonštrukcia kostola sv.Štefana Uhorského - NKP</t>
  </si>
  <si>
    <t>Obec Nová Kelča</t>
  </si>
  <si>
    <t>NKP ležiaca priamo na brehu V.D.Domaša: historicky, kultúrne a vizuálne je "synbolom" Domaše. Tento architektonicky unikát je v zlom stave a je potrebná jeho záchrana. Konajú sa tu kultúrne podujatia. Na tieto práce je potrebné ohlásenie stavby a súhlas Krajského pamiatkového úradu PO.</t>
  </si>
  <si>
    <t xml:space="preserve"> 900.000</t>
  </si>
  <si>
    <t>Rekonštrukcia kostola Trepec -NKP</t>
  </si>
  <si>
    <t>NKP ležiaca priamo na brehu V.D.Domaša. Kostol leží medzi strediskami Dobrá a Tišava a priamo pri trase cyklochodníka Kvakovce, Dobrá, Tišava. Na tieto práce je potrebné ohlásenie stavby a sôhlas KPÚ PO.</t>
  </si>
  <si>
    <t>500.000</t>
  </si>
  <si>
    <t>Báthoryčkyna hradná cesta: Obnova, propagácia, sprievodcovská a  edukačná činnosť na hrade Čičva v blízkosti V.Domaše</t>
  </si>
  <si>
    <t>Obec Sedliská</t>
  </si>
  <si>
    <t>Tieto hrady ležia na prístupových cestách na Domašu. Veľmi vhodne dopĺňajú atraktivitu a cestovateľské zážitky turistov. Hrady sú celoročne navštevované, je na nich už cca.10 rokov realizovaná obnova. Je pripravená 3D vizualizácia a aplikácia.</t>
  </si>
  <si>
    <t xml:space="preserve">pôjdu samostne ako 3 PZ </t>
  </si>
  <si>
    <t>561 000 pôvodne, Obec Brkov a Jasnov nebudú financované z IÚS PSK ale UMR Humenné</t>
  </si>
  <si>
    <t>Obnova, rekonštrukcia a archeo. výskum interiérových nástenných malieb, oltárov, podzemných hrobiek v NKP: Bazilike nar. P.Márie vo Vranove nad Topľou</t>
  </si>
  <si>
    <t>Rím.kat. farnosť Vranov nad Topľou</t>
  </si>
  <si>
    <t xml:space="preserve">NKP: historicky jedna z najvýznamnejších cirkevných pamiatok na H.Zemplíne 20 km od Domaše, doplňujúca destináciu Domaša. Unikátne stropné a nástenné maľby nevyhnutne potrebujú reštaurovanie a archeologický výskum. Bazilika je hojne navštevovaná veriacimi ale aj turistami. Na tieto práce je potrebné len ohlásenie stavby a súhlas Krajského pamiatkového úradu. </t>
  </si>
  <si>
    <t>450.000</t>
  </si>
  <si>
    <t>Výstavba soľnej veže</t>
  </si>
  <si>
    <t>Obec Soľ</t>
  </si>
  <si>
    <t>Turisticky zaujímavý projektový zámer doplňujúci hlavný zámer IUS. Nejasná projektová, finančná a majetkovo právna pripravenosť.</t>
  </si>
  <si>
    <t>Martina Eliašová</t>
  </si>
  <si>
    <t>ZBER/risk</t>
  </si>
  <si>
    <t>260000?</t>
  </si>
  <si>
    <t xml:space="preserve">Vybudovanie autokempingového centra </t>
  </si>
  <si>
    <t xml:space="preserve">Obec Holčíkovce </t>
  </si>
  <si>
    <t xml:space="preserve">Vybudovanie parkovísk v r.o. Valkov </t>
  </si>
  <si>
    <t>Obec Bžany</t>
  </si>
  <si>
    <t xml:space="preserve">Oddychová a rekreačná zóna na brehu Domaše a Ondavy </t>
  </si>
  <si>
    <t>Obec Malá Domaša</t>
  </si>
  <si>
    <t xml:space="preserve">Výstavba parkoviska pri Kultúrnom centre vo Vranove nad Topľou </t>
  </si>
  <si>
    <t xml:space="preserve">Mesto Vranov </t>
  </si>
  <si>
    <t>Opatrenie 2.6.2. Podpora zberu a dobudovania, intenzifikácie a rozšírenia systémov triedeného
zberu komunálnych odpadov</t>
  </si>
  <si>
    <t>F1.2  Optimalizácia nakladania s odpadmi v destinácii Domaša</t>
  </si>
  <si>
    <t xml:space="preserve">	Zberný dvor a nákup komunálnej techniky na údržbu rekreačnej oblasti Dobrá v oblasti nakladania s odpadmi</t>
  </si>
  <si>
    <t>Rozšírenie / Rekonštrukcia zberného dvora v obci Malá Domaša – obec Malá Domaša</t>
  </si>
  <si>
    <t xml:space="preserve">Obec Malá Domaša </t>
  </si>
  <si>
    <t>navýšenie EFRR z pôvodných 180 200€</t>
  </si>
  <si>
    <t>Zberný dvor obce Holčíkovce s komunálnou technikou na zber odpadu z okolia VN Veľká Domaša – obec Holčíkovce</t>
  </si>
  <si>
    <t xml:space="preserve">doplnené na základe územnej dohody </t>
  </si>
  <si>
    <t>Riešenie odpadového hospodárstva v okolí Domaša – obec Nová Kelča</t>
  </si>
  <si>
    <t xml:space="preserve">Obec Nová Kelča </t>
  </si>
  <si>
    <t>navýšenie EFRR z pôvodných 130 900€</t>
  </si>
  <si>
    <t>Zberný dvor obce Bžany s komunálnou technikou na zber odpadu z okolia VN Domaša</t>
  </si>
  <si>
    <t xml:space="preserve">Obec Bžany </t>
  </si>
  <si>
    <t>Menší zberný dvor obce Slovenská Kajňa s komunálnou technikou na zber odpadu z okolia VN Malá Domaša</t>
  </si>
  <si>
    <t>Obec Slovenská Kajňa</t>
  </si>
  <si>
    <t>Opatrenie 2.7.4 Podpora budovania prvkov zelenej a modrej infraštruktúry v obciach a mestách</t>
  </si>
  <si>
    <t>F 1.3  Prvky zelenej a modrej infraštruktúry  v destinácii Domaša</t>
  </si>
  <si>
    <t>Obnova historickej pamiatky Malý kaštieľ Snina – 3.etapa historického parku</t>
  </si>
  <si>
    <t xml:space="preserve">Mesto Snina </t>
  </si>
  <si>
    <t>Revitalizácia okolia Múzea Andyho Warhola Medzilaborce</t>
  </si>
  <si>
    <t xml:space="preserve"> Obnova NKP – Grófsky park pri Dessewffyovskom kaštieli (I.etapa)</t>
  </si>
  <si>
    <t>Mesto Hanušovce</t>
  </si>
  <si>
    <t>IV.etapa revitalizácie Námestia SNP v Stropkove</t>
  </si>
  <si>
    <t xml:space="preserve">Mesto Strokov </t>
  </si>
  <si>
    <t>Park A. D. - Zelená krása domova, Obec Topoľa</t>
  </si>
  <si>
    <t>Obec Topoľa</t>
  </si>
  <si>
    <t>Oddychová zóna Záhrada Panny Márie, Dlhé Klčovo</t>
  </si>
  <si>
    <t>Obec Dlhé Klčovo</t>
  </si>
  <si>
    <t>Úprava verejných priestranstiev v obci pri Domaši zeleňou a kvetmi, Kvakovce</t>
  </si>
  <si>
    <t xml:space="preserve">Vysporiadanie pozemkov rybníka a vytvorenie oázy na oddych, Nižný Hrušov </t>
  </si>
  <si>
    <t>Revitalizácia centra obce Zemplínske Hámre</t>
  </si>
  <si>
    <t xml:space="preserve">Obec Zemplínske Hámre </t>
  </si>
  <si>
    <t xml:space="preserve">x </t>
  </si>
  <si>
    <t>Zelené strechy, Obec Ulič</t>
  </si>
  <si>
    <t>Obec Obec Ulič</t>
  </si>
  <si>
    <t>Opatrenie 5.2.4 Investície do regionálnej a miestnej infraštruktúry pre pohybové aktivity, cykloturistiku</t>
  </si>
  <si>
    <t xml:space="preserve">Cyklotrasa po nábreží Cirochy a lávka do historického parku </t>
  </si>
  <si>
    <t xml:space="preserve">bližšie info p. Kocák </t>
  </si>
  <si>
    <t xml:space="preserve">kľúčový projekt </t>
  </si>
  <si>
    <t>1.etapa, úsek Uličské Krivé,( 2. časť)</t>
  </si>
  <si>
    <t xml:space="preserve"> 3.etapa (Ulič  - Brezovec - Kalná Roztoka)   - časť Ulič - Brezovec </t>
  </si>
  <si>
    <t xml:space="preserve">2. etapa Runina-Ruský Potok, Ruský Potok - Uličské Krivé, Kalná Roztoka - Stakčínska Roztoka,  Stakčín, časť Stakčín premostenie </t>
  </si>
  <si>
    <t xml:space="preserve">F2.1 Rozvoj environmentálneho a kultúrno – poznávacieho turizmu v nadväznosti na Poloniny </t>
  </si>
  <si>
    <t>Múzeum Andyho Warhola</t>
  </si>
  <si>
    <t>projekt v realizácii, prevzatie staveniska 04/2023 a plánované odovzdanie stavby 10/2024</t>
  </si>
  <si>
    <t xml:space="preserve">kľúčový komplementárny projekt </t>
  </si>
  <si>
    <t>Projektový zámer významne podporujúci opatrenie IUS - ale finančne veľmi náročný! Je potrebné zvážiť výšku finančného príspevku z IUS. Projek je momentálne vo výstavbe. POZN. p. Zajac</t>
  </si>
  <si>
    <t>Športovo – oddychová zóna, splavy</t>
  </si>
  <si>
    <t>Obec Ulič</t>
  </si>
  <si>
    <t> </t>
  </si>
  <si>
    <t>Obec aktuálne prirpavuje PD, a bude okamžite pripravená na jeho realizáciu. Pdčka sla z Výzvy č. 80 kde je podmienkou realizácia z IUSov.</t>
  </si>
  <si>
    <t>Revitalizácia kultúrnej pamiatky, drevená cerkev</t>
  </si>
  <si>
    <t>Obec Uličské Krivé</t>
  </si>
  <si>
    <t>Projekt sa ztameriava na revilatizáciu okolia kultúprnej pamiatky- drevenej cerkvi vrátane nového oplotenia, rekonštrukcie chodníka ku kaplnkte (200 m od cverkvi). Projekt je v štádiu zámeru, cyklotrasa ide ojolo tejto pamiatky. Súčasťou projektu bude aj projektová dokumentácia</t>
  </si>
  <si>
    <t>Pozorovanie hviezd v glampingu</t>
  </si>
  <si>
    <t>Obec Zboj</t>
  </si>
  <si>
    <t>Projekt pripravený a podanie- s meními obmenami, nakoľko bol podávaný aj v rácmi Plánu obnovy</t>
  </si>
  <si>
    <t>Projekt digitalizácie miestenho múzea školy - tradičná škola, unikátna v tomto regióne.</t>
  </si>
  <si>
    <t>N/A SOFT PROJEKT</t>
  </si>
  <si>
    <t>Bezbariérové wc, Nová Sedlica</t>
  </si>
  <si>
    <t>Obec Nová Sedlica</t>
  </si>
  <si>
    <t>Výstavba dvoch bezbariérových sociálnyhc zarioadení pri obecnom úrade</t>
  </si>
  <si>
    <t>N/A nákup tovaru</t>
  </si>
  <si>
    <t>Táborisko Poľana</t>
  </si>
  <si>
    <t>Výsrtavba obecného kempingu v areáli Poľana- v rácmi investície by slo o technické zabezpečenie, studna, bivakovanie a pod.</t>
  </si>
  <si>
    <t xml:space="preserve">Verejné zábavno-relaxačné centrum v obci Kolbasov </t>
  </si>
  <si>
    <t>Obec Kolbasov</t>
  </si>
  <si>
    <t>Realizáciou projektu vznikne v tomto areál až 17 prvkov, určených na pohyovú aktivitu, relax, rôžny tipy hier či športových aktivít.
Najväčšou pridanou hodnotou projektu bude zmysluplné využitie bezbariérových obecných pozemkov a pretvorenie týchto pozemkov na miesta, kde sa budú spolu stretávať deti, dospelý aj seniori. Nakoľko chceme v rámci projektu zabezpečiť aktívne využívanie voľného času pre všetky vekové kategórie a tím podporiť medzigeneračnú socializáciu.
Zrekonštruovaný areál bude verejnosti prístupný bez obmedzení a bezodplatne.</t>
  </si>
  <si>
    <t xml:space="preserve">Výstavba prístupového chodníka k vojenskému a židovskému cintorínu </t>
  </si>
  <si>
    <t>Výstavba dvoch chodníkov v dĺžke cca 1.500 m.</t>
  </si>
  <si>
    <t xml:space="preserve">Rekonštrukcia a údržba drevených altánkov, lavičiek a infocentra </t>
  </si>
  <si>
    <t>Nákup drevnej hmoty na opravu poškodených lavičiek, poškodených častí altánkov, farby a laky na ošetrenie dreva, spojovací materiál ( štruby, podložky, ...)
Altánky - 3 ks
Lavičky - 15 ks
Infocentrum - 1 ks
Studňa - 2ks</t>
  </si>
  <si>
    <t>Hviezdne nebo Polonín (Projekt pozorovania hviezd v najmenšej obci)</t>
  </si>
  <si>
    <t>Obec Runina</t>
  </si>
  <si>
    <t>Projekt pozorovania hviezd v najtmanšej obci. Vzhľadom na to že jediné observatórium je v Kolonici, ktorá je cca 50 km od obcí Zboj a Runina, považujeme túto uinvesatéciu za prínosnú a potrebnú v rámci podpory turismu. Zahrna vystavbu pozorovatelne- menšia stavba možno iba na ohlasku ako aj zakúpenie tech. vybavenia pre pozorovanie</t>
  </si>
  <si>
    <t>Kemp pri rybníku</t>
  </si>
  <si>
    <t>Revitalizácia okolia miestneho rybníka na potreby kempovania, studna, altánky, športovisko.</t>
  </si>
  <si>
    <t xml:space="preserve">Oddychová zóna pre cykloturistov </t>
  </si>
  <si>
    <t>Obec Príslop</t>
  </si>
  <si>
    <t>Z dôvodu nárastu počtu cyklistov, prechádzajúcich cez našu obec by bolo potrebné vybudovať oddychovú zónu s odpočívadlom pre cyklistov a turistov.</t>
  </si>
  <si>
    <t xml:space="preserve">Revitalizácia verejného priestranstva pri drevenom kostolíku </t>
  </si>
  <si>
    <t>Obec Ruský Potok</t>
  </si>
  <si>
    <t>Projekt na podporu turizmu  - obcou bude prechádzať PT preto vnímame projekt ako prínosný</t>
  </si>
  <si>
    <t xml:space="preserve">Vybudovanie oddychovej zóny pri nádhernom bridlicovom potoku </t>
  </si>
  <si>
    <t>Historický park</t>
  </si>
  <si>
    <t>Obec Stakčín</t>
  </si>
  <si>
    <t>Rozšírenie a rekonštrukcia existujúcej oddychovej zóny v časti obce Kút, výstavba volejbalového a detského ihriska na aktívne trávenie voľného času, zlepšenie stavu prístupovej cesty, zavedenie kamerového systému.</t>
  </si>
  <si>
    <t xml:space="preserve">	Oddychová zóna pri drevenej cerkvi sv. Michala archanjela v Topoli</t>
  </si>
  <si>
    <t xml:space="preserve">	Oddychová plocha pri židovskom cintoríne v obci Topoľa </t>
  </si>
  <si>
    <t>Opatrenie 2.4.1 Vodozádržné opatrenia na adaptáciu na zmenu klímy v sídlach a krajine a /alebo ochranu pred povodňami</t>
  </si>
  <si>
    <t xml:space="preserve">F2.2 Zmierňovanie dopadov zmeny klímy na území SPR Horný Zemplín </t>
  </si>
  <si>
    <t>Vodozádržné opatrenia v obci Kladzany</t>
  </si>
  <si>
    <t xml:space="preserve">Obec Kladzany </t>
  </si>
  <si>
    <t>Viacúčelová vodná nádrž</t>
  </si>
  <si>
    <t>PD začatá, majetkovo vysporiadané, plán. ukončenie r. 2027</t>
  </si>
  <si>
    <t xml:space="preserve">viaže sa na kľúčový projekt </t>
  </si>
  <si>
    <t>Opatrenie 2.5.3
Podpora infraštruktúry v
oblasti nakladania s
komunálnymi odpadovými
vodami v aglomeráciách do 2
000 EO v dobiehajúcich
regiónoch</t>
  </si>
  <si>
    <t>F 2.3 Výstavba environmentálnej infraštruktúry pre odvádzanie odpadových vôd v SPR Horný Zemplín (v obciach do 2000 EO)</t>
  </si>
  <si>
    <t>Základná environmentálna infraštruktúra v okrese Snina / verejná kanalizácia (Zbojská Dolina = Obec Zboj, Obec Uličské Krivé, Obec Nová Sedlica)</t>
  </si>
  <si>
    <t>Obce v okrese Snina (podľa PD)</t>
  </si>
  <si>
    <t>Opatrenie 2.5.5
Zabezpečenie prístupu k
pitnej vode a nakladania s
komunálnymi odpadovými
vodami v obciach do 2 000
EO v dobiehajúcich regiónoch</t>
  </si>
  <si>
    <t>F 2.4 Prístup k pitnej vode v SPR Horný Zemplín (v obciach do 2000 EO)</t>
  </si>
  <si>
    <t>Základná environmentálna infraštruktúra v okrese Snina / verejný vodovod (Zbojská Dolina = Obec Zboj, Obec Uličské Krivé, Obec Nová Sedlica)</t>
  </si>
  <si>
    <t>Opatrenie 2.7.3 Podpora biologickej a krajinnej diverzity a kvality ekosystémových služieb
prostredníctvom udržovania a budovania zelenej a modrej infraštruktúry a prevencie a manažmentu inváznych
nepôvodných druhov</t>
  </si>
  <si>
    <t>F 2.5 Podpora biologickej a krajinnej biodiverzity na Hornom Zemplíne</t>
  </si>
  <si>
    <t xml:space="preserve">IPB G  Zabezpečenie personálnych kapacít a technológií v oblasti IT, digitalizácie a dátovej analytiky vrátane osvetovej činnosti s dôrazom na územný rozvoj  </t>
  </si>
  <si>
    <t>Opatrenie 5.2.1 Investície do rozvoja administratívnych a analyticko-strategických kapacít miestnych a regionálnych samospráv a MNO pôsobiacich v komunite alebo partnerov pôsobiacich v komunite</t>
  </si>
  <si>
    <r>
      <rPr>
        <b/>
        <sz val="12"/>
        <rFont val="Calibri"/>
        <family val="2"/>
        <charset val="238"/>
        <scheme val="minor"/>
      </rPr>
      <t xml:space="preserve">Kľúčový projekt: </t>
    </r>
    <r>
      <rPr>
        <sz val="12"/>
        <rFont val="Calibri"/>
        <family val="2"/>
        <charset val="238"/>
        <scheme val="minor"/>
      </rPr>
      <t>G1 Administratívne a analyticko-strategické kapacity PSK ako predpoklad pre budovanie moderného kraja</t>
    </r>
  </si>
  <si>
    <t>Inštitút rozvoja PSK</t>
  </si>
  <si>
    <t>1. štádium projektového zámeru</t>
  </si>
  <si>
    <t>Projekt ,,Inštitút rozvoja PSK,, bude pokračovaním projektu Smart PSK – kvalitnejšia budúcnosť, ktorý reflektuje na výzvu „Inteligentný a lepší samosprávny kraj“ a bol spolufinancovaný v rámci Operačného programu Efektívna verejná správa, Prioritná os 1 Posilnené inštitucionálne kapacity a efektívna VS, 3.264.237€. Projekt ,,Inštitút rozvoja PSK,, výrazným spôsobom prispel k zlepšeniu nástrojov ktoré slúžia pre lepšie strategické plánovanie a manažovanie územia, ako napr. Geoportál PSK a Aplikácia pre zber projektových zámerov a komunikáciu so samosprávami a SEP v PSK. Analyticko-strategická jednotka je tvorená stabilným tímom, ktorý pracoval na aktivitách spojených s prípravou nového programového obdobia, konkrétne na PHRSR PSK na roky 2021-2030 a Integrovanej územnej stratégii PSK na roky 2021 – 2027 (IUS PSK 2021 – 2027). Cieľom projektu bude pokračovanie v rozbehnutých aktivitách ako je práca na dátovej základni (tvorba databáz), tvorba podporných priestorových analýz z rôznych tematických oblastí pre potreby lepšieho nastavovania vybraných politík, efektívnejšie strategické plánovanie a manažovanie územia.</t>
  </si>
  <si>
    <t>2024-2029</t>
  </si>
  <si>
    <t>Matľák</t>
  </si>
  <si>
    <t xml:space="preserve">G1.1 Inteligentné riadenie a správa obcí, miest a regiónov PSK </t>
  </si>
  <si>
    <t>Pasport priemyselných lokalít a objektov v PSK</t>
  </si>
  <si>
    <t>Opatrenie 5.2.2 Investície zvyšujúce kvalitu verejných politík a odolnosť demokracie
prostredníctvom projektov spolupráce v komunite občianskej spoločnosti a komunity partnerov a samosprávy,
prípadne intervenčné projekty v komunite občianskej spoločnosti a komunity partnerov a samosprávy na
zvýšenie kvality verejných politík a odolnosť demokracie</t>
  </si>
  <si>
    <t xml:space="preserve">G1.2 Funkčné a udržateľné komunity ako súčasť moderného Prešovského kraja  </t>
  </si>
  <si>
    <t>H. Rozvoj cestovného ruchu v SPR Šariš a Spiš</t>
  </si>
  <si>
    <t xml:space="preserve">H1 Podpora budovania infraštruktúry cestovného ruchu so zmeraním na šport a voľný čas </t>
  </si>
  <si>
    <r>
      <t xml:space="preserve">H1.1 Rozvoj kultúrneho a prírodného turizmu </t>
    </r>
    <r>
      <rPr>
        <b/>
        <sz val="12"/>
        <color theme="1"/>
        <rFont val="Calibri"/>
        <family val="2"/>
        <charset val="238"/>
        <scheme val="minor"/>
      </rPr>
      <t xml:space="preserve">na Spiši    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</si>
  <si>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t xml:space="preserve">H1.2 Rozvoj kultúrneho a prírodného turizmu </t>
    </r>
    <r>
      <rPr>
        <b/>
        <sz val="12"/>
        <color theme="1"/>
        <rFont val="Calibri"/>
        <family val="2"/>
        <charset val="238"/>
        <scheme val="minor"/>
      </rPr>
      <t xml:space="preserve">na Šariši  </t>
    </r>
  </si>
  <si>
    <t>Cykloturistické snímače</t>
  </si>
  <si>
    <t>1.etapa, úsek Snina</t>
  </si>
  <si>
    <r>
      <rPr>
        <b/>
        <sz val="12"/>
        <rFont val="Calibri"/>
        <family val="2"/>
        <charset val="238"/>
        <scheme val="minor"/>
      </rPr>
      <t xml:space="preserve">Kľúčový projekt: </t>
    </r>
    <r>
      <rPr>
        <sz val="12"/>
        <rFont val="Calibri"/>
        <family val="2"/>
        <charset val="238"/>
        <scheme val="minor"/>
      </rPr>
      <t xml:space="preserve">F2 Rekreačná viacúčelová trasa Poloniny trail    </t>
    </r>
    <r>
      <rPr>
        <b/>
        <sz val="12"/>
        <rFont val="Calibri"/>
        <family val="2"/>
        <charset val="238"/>
        <scheme val="minor"/>
      </rPr>
      <t xml:space="preserve">   </t>
    </r>
  </si>
  <si>
    <r>
      <t xml:space="preserve">1.	Rekonštrukcia internátu SOŠ Lesníckej v Bijacovciach na účel prevádzkovania pobytových sociálnych služieb a služieb zdravotníckej starostlivosti – rozpočet na stavbu  8 104 480,- €  , zrealizované čerpanie : 3 111 215,-€ </t>
    </r>
    <r>
      <rPr>
        <i/>
        <sz val="12"/>
        <rFont val="Calibri"/>
        <family val="2"/>
        <charset val="238"/>
        <scheme val="minor"/>
      </rPr>
      <t xml:space="preserve">(mail od p.Vahovského, 27.7.2023)  </t>
    </r>
    <r>
      <rPr>
        <b/>
        <i/>
        <u val="double"/>
        <sz val="12"/>
        <rFont val="Calibri"/>
        <family val="2"/>
        <charset val="238"/>
        <scheme val="minor"/>
      </rPr>
      <t xml:space="preserve">4993265€ </t>
    </r>
  </si>
  <si>
    <r>
      <rPr>
        <b/>
        <sz val="12"/>
        <rFont val="Calibri"/>
        <family val="2"/>
        <charset val="238"/>
        <scheme val="minor"/>
      </rPr>
      <t xml:space="preserve">Kľúčový projekt: </t>
    </r>
    <r>
      <rPr>
        <sz val="12"/>
        <rFont val="Calibri"/>
        <family val="2"/>
        <charset val="238"/>
        <scheme val="minor"/>
      </rPr>
      <t>C1: Rozvoj udržateľnej a integrovanej verejnej dopravy v SPR Šariš,</t>
    </r>
  </si>
  <si>
    <r>
      <t xml:space="preserve">Výstavba a modernizácia miestnej komunikácie a zlepšenie stavebno-technického stavu mosta na ul. Štefánikova v </t>
    </r>
    <r>
      <rPr>
        <b/>
        <u/>
        <sz val="12"/>
        <rFont val="Calibri"/>
        <family val="2"/>
        <charset val="238"/>
      </rPr>
      <t>Bardejove</t>
    </r>
  </si>
  <si>
    <r>
      <t>Dobudovanie základnej technickej infraštruktúry</t>
    </r>
    <r>
      <rPr>
        <b/>
        <u/>
        <sz val="12"/>
        <rFont val="Calibri"/>
        <family val="2"/>
        <charset val="238"/>
      </rPr>
      <t xml:space="preserve"> (Obec Ruská Nová Ves)</t>
    </r>
  </si>
  <si>
    <r>
      <t xml:space="preserve">Rekonštrukcia cestných komunikácií v obci </t>
    </r>
    <r>
      <rPr>
        <b/>
        <u/>
        <sz val="12"/>
        <rFont val="Calibri"/>
        <family val="2"/>
        <charset val="238"/>
      </rPr>
      <t>Cernina</t>
    </r>
  </si>
  <si>
    <t>Eurovelo 11 - Vybudovanie cykloinfraštruktúry na vybraných úsekoch cyklotrás v okrese Prešov (I.etapa  úsek  Kendice - Drienovská Nová Ves)</t>
  </si>
  <si>
    <t>EuroVelo 11 - Vybudovanie cykloinfraštruktúry na vybraných úsekoch cyklotrás v okrese Sabinov (I.etapa  úsek  Krásna  Lúka, II. etapa  (Krivany, Torysa, Rožkovany, Lipany II.etapa)</t>
  </si>
  <si>
    <r>
      <rPr>
        <b/>
        <sz val="12"/>
        <rFont val="Calibri"/>
        <family val="2"/>
        <charset val="238"/>
        <scheme val="minor"/>
      </rPr>
      <t xml:space="preserve">Kľúčový projekt: </t>
    </r>
    <r>
      <rPr>
        <sz val="12"/>
        <rFont val="Calibri"/>
        <family val="2"/>
        <charset val="238"/>
        <scheme val="minor"/>
      </rPr>
      <t>D1 Rozvoj udržateľnej a integrovanej verejnej dopravy v SPR Spiš</t>
    </r>
  </si>
  <si>
    <t>Eurovelo 11 - vybudovanie cykloinfraštruktúry na vybraných úsekoch cyklotrás v okrese Stará Ľubovňa (Názov projektu: Stará Ľubovňa, I. etapa  úsek Plavnica, Plaveč, Orlov)</t>
  </si>
  <si>
    <t xml:space="preserve">   Zdravotnícky kampus/ Centrum simulačnej medicíny PSK  (Stredná zdravotnícka škola, Sládkovičova 36, Prešov)</t>
  </si>
  <si>
    <t>Moderné technológie - Energetická optimalizácia prevádzkovania verejných budov prostredníctvom inteligentného merania</t>
  </si>
  <si>
    <t>Rozvoj udržateľnej a integrovanej verejnej dopravy v SPR Šariš – Nákup bezemisných elektrobusov / busov na vodíkový pohon) alebo nízkoemisných autobusov pre verejnú integrovanú dopravu s prioritne pre územie Šariš</t>
  </si>
  <si>
    <t xml:space="preserve">Výstavba kruhovej križovatky na ceste II/545 Kapušany, I. etapa </t>
  </si>
  <si>
    <t xml:space="preserve">Rozvoj udržateľnej a integrovanej verejnej dopravy v SPR Spiš - Nákup bezemisných autobusov prímestskej autobusovej dopravy verejnú autobusovú dopravu vo Vysokých Tatrách a vybudovanie súvisiacej infraštruktúry na pohonné látky </t>
  </si>
  <si>
    <t>Multimodálny dopravný terminál Tatranská Štrba (P+R) – 1. kategórie – výstavba nového dopravného terminálu pri železničnej stanici  (s parkovaním P+R) s prestupom na VLAK, TEŽ (zubačka)a BUS a s podporou cyklodopravy B+R (záchytné parkovisko pre Štrbské Pleso)</t>
  </si>
  <si>
    <t>Multimodálny dopravný terminál Tatranská Kotlina (P+R) – 2. kategórie - výstavba nového dopravného terminálu (s parkovaním P+R) s prestupom na BUS a s podporou cyklodopravy B+R  a nástupný bod pre peších turistov (do Belianskych Tatier a Beliansku jaskyňu a záchytné parkovisko aj pre Bielu vodu)</t>
  </si>
  <si>
    <t>Výstavba okružnej križovatky ciest II/536 a III/3227 (Spišský Štvrtok)</t>
  </si>
  <si>
    <t xml:space="preserve">Eliminácia bezpečnostných rizík na mostoch a oporných múroch na ceste II/537 - II.fáza (FÁZOVANÝ PROJEKT IROP 2014 - 2021) </t>
  </si>
  <si>
    <t>Rekonštrukcia útulku Dom Božského Srdca Ježišovho v Žakovciach (rekonštrukcia strechy)</t>
  </si>
  <si>
    <t xml:space="preserve"> Múzeum Andyho Warhola (Rekonštrukcia Múzea moderného umenia A.Warhola v Medzilaborciach)</t>
  </si>
  <si>
    <t>Digitalizácia/virtuálna realita (Projekt digitalizácie miestneho múzea školy - tradičná škola).</t>
  </si>
  <si>
    <r>
      <t>Opatrenia na zvýšenie dostupnosti strediska cestovného ruchu NKP hrad</t>
    </r>
    <r>
      <rPr>
        <b/>
        <u/>
        <sz val="12"/>
        <rFont val="Calibri"/>
        <family val="2"/>
        <charset val="238"/>
      </rPr>
      <t xml:space="preserve"> Kapušany</t>
    </r>
    <r>
      <rPr>
        <b/>
        <sz val="12"/>
        <rFont val="Calibri"/>
        <family val="2"/>
        <charset val="238"/>
      </rPr>
      <t xml:space="preserve"> - miestne komunikácie</t>
    </r>
  </si>
  <si>
    <r>
      <rPr>
        <b/>
        <u/>
        <sz val="12"/>
        <rFont val="Calibri"/>
        <family val="2"/>
        <charset val="238"/>
      </rPr>
      <t>Fričovce</t>
    </r>
    <r>
      <rPr>
        <b/>
        <sz val="12"/>
        <rFont val="Calibri"/>
        <family val="2"/>
        <charset val="238"/>
      </rPr>
      <t>, modernizácia miestnej cesty "Do Ulíc"</t>
    </r>
  </si>
  <si>
    <r>
      <t xml:space="preserve">Vybudovanie inteligentných autobusových zastávok na ceste II/537 a ceste I/66  vo Vysokých Tatrách  </t>
    </r>
    <r>
      <rPr>
        <b/>
        <i/>
        <sz val="12"/>
        <rFont val="Calibri"/>
        <family val="2"/>
        <charset val="238"/>
        <scheme val="minor"/>
      </rPr>
      <t xml:space="preserve">Inteligentné zastávky integrovanej dopravnej obsluhy (vyššieho dopravného významu):
</t>
    </r>
    <r>
      <rPr>
        <b/>
        <sz val="12"/>
        <rFont val="Calibri"/>
        <family val="2"/>
        <charset val="238"/>
        <scheme val="minor"/>
      </rPr>
      <t xml:space="preserve">Podbanské, Tri studničky, Biely Váh, Popradské Pleso, Vyšné Hágy, Tatranská Polianka, Stará Lesná,  Biela Voda, Tatranská Kotlina, Bachledova dolina, Ždiar – Tatra,  Ždiar – Strednica, Podspády, Tatranská Javorina, Lysá Poľana
</t>
    </r>
    <r>
      <rPr>
        <b/>
        <i/>
        <sz val="12"/>
        <rFont val="Calibri"/>
        <family val="2"/>
        <charset val="238"/>
        <scheme val="minor"/>
      </rPr>
      <t xml:space="preserve">Inteligentné zastávky integrovanej dopravnej obsluhy (nižšieho dopravného významu):
</t>
    </r>
    <r>
      <rPr>
        <b/>
        <sz val="12"/>
        <rFont val="Calibri"/>
        <family val="2"/>
        <charset val="238"/>
        <scheme val="minor"/>
      </rPr>
      <t xml:space="preserve">Ostatné súčasné zastávky SAD a TEŽ podľa PUM
</t>
    </r>
  </si>
  <si>
    <t>Zoznam projektových zámerov zo zásobníka projektov, predkladaných na: 4.zasadnutie Rady partnerstva Prešovského kraja dňa 6.10.2023, 5.zasadnutie dňa 23.11.2023, 6. zasadnutie dňa 13.12.2023, 9.zasadnutie dňa 25.3.2024, 10.zasadnutie 3.6.2024, 11.zasadnutie 30.9.2024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</si>
</sst>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_-* #,##0.00\ [$€-1]_-;\-* #,##0.00\ [$€-1]_-;_-* &quot;-&quot;??\ [$€-1]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5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1"/>
      <name val="Calibri-Bold"/>
    </font>
    <font>
      <b/>
      <sz val="12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1"/>
      <name val="Arial"/>
      <family val="2"/>
      <charset val="238"/>
    </font>
    <font>
      <b/>
      <i/>
      <u val="double"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5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theme="1"/>
      </start>
      <end style="thin">
        <color theme="1"/>
      </end>
      <top style="thin">
        <color theme="1"/>
      </top>
      <bottom style="thin">
        <color theme="1"/>
      </bottom>
      <diagonal/>
    </border>
    <border>
      <start style="thin">
        <color theme="1"/>
      </start>
      <end/>
      <top style="thin">
        <color theme="1"/>
      </top>
      <bottom style="thin">
        <color theme="1"/>
      </bottom>
      <diagonal/>
    </border>
    <border>
      <start/>
      <end style="thin">
        <color theme="1"/>
      </end>
      <top style="thin">
        <color theme="1"/>
      </top>
      <bottom style="thin">
        <color theme="1"/>
      </bottom>
      <diagonal/>
    </border>
    <border>
      <start style="thin">
        <color theme="1"/>
      </start>
      <end style="thin">
        <color theme="1"/>
      </end>
      <top style="thin">
        <color theme="1"/>
      </top>
      <bottom/>
      <diagonal/>
    </border>
    <border>
      <start style="thin">
        <color theme="1"/>
      </start>
      <end style="thin">
        <color theme="1"/>
      </end>
      <top/>
      <bottom style="thin">
        <color theme="1"/>
      </bottom>
      <diagonal/>
    </border>
    <border>
      <start/>
      <end style="thin">
        <color theme="1"/>
      </end>
      <top/>
      <bottom/>
      <diagonal/>
    </border>
    <border>
      <start style="thin">
        <color theme="1"/>
      </start>
      <end style="thin">
        <color theme="1"/>
      </end>
      <top/>
      <bottom/>
      <diagonal/>
    </border>
    <border>
      <start style="thin">
        <color theme="1"/>
      </start>
      <end/>
      <top/>
      <bottom/>
      <diagonal/>
    </border>
    <border>
      <start style="thin">
        <color theme="1"/>
      </start>
      <end/>
      <top/>
      <bottom style="thin">
        <color theme="1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theme="1"/>
      </start>
      <end/>
      <top style="thin">
        <color theme="1"/>
      </top>
      <bottom/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theme="1"/>
      </end>
      <top/>
      <bottom style="thin">
        <color theme="1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thin">
        <color theme="1"/>
      </end>
      <top style="thin">
        <color theme="1"/>
      </top>
      <bottom/>
      <diagonal/>
    </border>
    <border>
      <start style="medium">
        <color indexed="64"/>
      </start>
      <end style="thin">
        <color theme="1"/>
      </end>
      <top style="medium">
        <color indexed="64"/>
      </top>
      <bottom/>
      <diagonal/>
    </border>
    <border>
      <start style="thin">
        <color theme="1"/>
      </start>
      <end style="thin">
        <color theme="1"/>
      </end>
      <top style="medium">
        <color indexed="64"/>
      </top>
      <bottom/>
      <diagonal/>
    </border>
    <border>
      <start style="thin">
        <color theme="1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theme="1"/>
      </end>
      <top/>
      <bottom style="thin">
        <color theme="1"/>
      </bottom>
      <diagonal/>
    </border>
    <border>
      <start style="thin">
        <color theme="1"/>
      </start>
      <end style="medium">
        <color indexed="64"/>
      </end>
      <top/>
      <bottom style="thin">
        <color theme="1"/>
      </bottom>
      <diagonal/>
    </border>
    <border>
      <start style="medium">
        <color indexed="64"/>
      </start>
      <end style="thin">
        <color theme="1"/>
      </end>
      <top style="thin">
        <color theme="1"/>
      </top>
      <bottom style="thin">
        <color theme="1"/>
      </bottom>
      <diagonal/>
    </border>
    <border>
      <start style="thin">
        <color theme="1"/>
      </start>
      <end style="medium">
        <color indexed="64"/>
      </end>
      <top style="thin">
        <color theme="1"/>
      </top>
      <bottom style="thin">
        <color theme="1"/>
      </bottom>
      <diagonal/>
    </border>
    <border>
      <start style="medium">
        <color indexed="64"/>
      </start>
      <end style="thin">
        <color theme="1"/>
      </end>
      <top style="thin">
        <color theme="1"/>
      </top>
      <bottom/>
      <diagonal/>
    </border>
    <border>
      <start style="thin">
        <color theme="1"/>
      </start>
      <end style="medium">
        <color indexed="64"/>
      </end>
      <top style="thin">
        <color theme="1"/>
      </top>
      <bottom/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thin">
        <color theme="1"/>
      </top>
      <bottom/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446">
    <xf numFmtId="0" fontId="0" fillId="0" borderId="0" xfId="0"/>
    <xf numFmtId="0" fontId="4" fillId="0" borderId="0" xfId="0" applyFont="1"/>
    <xf numFmtId="0" fontId="4" fillId="2" borderId="0" xfId="0" applyFont="1" applyFill="1"/>
    <xf numFmtId="0" fontId="5" fillId="0" borderId="0" xfId="0" applyFont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14" fontId="8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10" fontId="7" fillId="4" borderId="7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7" xfId="1" applyFont="1" applyFill="1" applyBorder="1" applyAlignment="1">
      <alignment horizontal="center" vertical="center" wrapText="1"/>
    </xf>
    <xf numFmtId="10" fontId="7" fillId="2" borderId="7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 wrapText="1"/>
    </xf>
    <xf numFmtId="0" fontId="8" fillId="0" borderId="13" xfId="0" applyFont="1" applyBorder="1"/>
    <xf numFmtId="0" fontId="7" fillId="3" borderId="13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4" fillId="0" borderId="1" xfId="0" applyFont="1" applyBorder="1"/>
    <xf numFmtId="14" fontId="7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 wrapText="1"/>
    </xf>
    <xf numFmtId="164" fontId="6" fillId="6" borderId="16" xfId="0" applyNumberFormat="1" applyFont="1" applyFill="1" applyBorder="1" applyAlignment="1">
      <alignment horizontal="center" vertical="center"/>
    </xf>
    <xf numFmtId="164" fontId="7" fillId="6" borderId="16" xfId="0" applyNumberFormat="1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vertical="center" wrapText="1"/>
    </xf>
    <xf numFmtId="0" fontId="8" fillId="6" borderId="16" xfId="0" applyFont="1" applyFill="1" applyBorder="1"/>
    <xf numFmtId="0" fontId="7" fillId="6" borderId="16" xfId="1" applyFont="1" applyFill="1" applyBorder="1" applyAlignment="1">
      <alignment horizontal="center" vertical="center" wrapText="1"/>
    </xf>
    <xf numFmtId="10" fontId="7" fillId="6" borderId="16" xfId="0" applyNumberFormat="1" applyFont="1" applyFill="1" applyBorder="1" applyAlignment="1">
      <alignment horizontal="center" vertical="center"/>
    </xf>
    <xf numFmtId="164" fontId="7" fillId="6" borderId="16" xfId="0" applyNumberFormat="1" applyFont="1" applyFill="1" applyBorder="1" applyAlignment="1">
      <alignment horizontal="center" vertical="center"/>
    </xf>
    <xf numFmtId="0" fontId="4" fillId="6" borderId="17" xfId="0" applyFont="1" applyFill="1" applyBorder="1"/>
    <xf numFmtId="0" fontId="7" fillId="5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12" fillId="4" borderId="0" xfId="0" applyFont="1" applyFill="1"/>
    <xf numFmtId="0" fontId="12" fillId="0" borderId="0" xfId="0" applyFont="1"/>
    <xf numFmtId="0" fontId="7" fillId="6" borderId="3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64" fontId="7" fillId="4" borderId="11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vertical="center" wrapText="1"/>
    </xf>
    <xf numFmtId="0" fontId="7" fillId="4" borderId="11" xfId="1" applyFont="1" applyFill="1" applyBorder="1" applyAlignment="1">
      <alignment horizontal="center" vertical="center" wrapText="1"/>
    </xf>
    <xf numFmtId="10" fontId="7" fillId="4" borderId="11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7" xfId="1" applyFont="1" applyFill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/>
    </xf>
    <xf numFmtId="10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6" fillId="4" borderId="0" xfId="0" applyFont="1" applyFill="1"/>
    <xf numFmtId="0" fontId="6" fillId="0" borderId="0" xfId="0" applyFont="1"/>
    <xf numFmtId="0" fontId="8" fillId="4" borderId="11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0" fontId="7" fillId="3" borderId="14" xfId="0" applyFont="1" applyFill="1" applyBorder="1" applyAlignment="1">
      <alignment horizontal="center" vertical="center" wrapText="1"/>
    </xf>
    <xf numFmtId="164" fontId="7" fillId="6" borderId="33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vertical="center" wrapText="1"/>
    </xf>
    <xf numFmtId="0" fontId="7" fillId="6" borderId="30" xfId="0" applyFont="1" applyFill="1" applyBorder="1" applyAlignment="1">
      <alignment vertical="center" wrapText="1"/>
    </xf>
    <xf numFmtId="0" fontId="7" fillId="4" borderId="32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4" borderId="9" xfId="0" applyFont="1" applyFill="1" applyBorder="1" applyAlignment="1">
      <alignment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164" fontId="7" fillId="6" borderId="38" xfId="0" applyNumberFormat="1" applyFont="1" applyFill="1" applyBorder="1" applyAlignment="1">
      <alignment horizontal="center" vertical="center" wrapText="1"/>
    </xf>
    <xf numFmtId="164" fontId="7" fillId="6" borderId="17" xfId="0" applyNumberFormat="1" applyFont="1" applyFill="1" applyBorder="1" applyAlignment="1">
      <alignment horizontal="center" vertical="center" wrapText="1"/>
    </xf>
    <xf numFmtId="164" fontId="7" fillId="4" borderId="39" xfId="0" applyNumberFormat="1" applyFont="1" applyFill="1" applyBorder="1" applyAlignment="1">
      <alignment horizontal="center" vertical="center" wrapText="1"/>
    </xf>
    <xf numFmtId="164" fontId="7" fillId="2" borderId="41" xfId="0" applyNumberFormat="1" applyFont="1" applyFill="1" applyBorder="1" applyAlignment="1">
      <alignment horizontal="center" vertical="center" wrapText="1"/>
    </xf>
    <xf numFmtId="164" fontId="7" fillId="2" borderId="42" xfId="0" applyNumberFormat="1" applyFont="1" applyFill="1" applyBorder="1" applyAlignment="1">
      <alignment horizontal="center" vertical="center" wrapText="1"/>
    </xf>
    <xf numFmtId="164" fontId="8" fillId="0" borderId="41" xfId="0" applyNumberFormat="1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 wrapText="1"/>
    </xf>
    <xf numFmtId="164" fontId="8" fillId="0" borderId="19" xfId="0" applyNumberFormat="1" applyFont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/>
    </xf>
    <xf numFmtId="164" fontId="7" fillId="2" borderId="18" xfId="0" applyNumberFormat="1" applyFont="1" applyFill="1" applyBorder="1" applyAlignment="1">
      <alignment horizontal="center" vertical="center"/>
    </xf>
    <xf numFmtId="164" fontId="7" fillId="2" borderId="19" xfId="0" applyNumberFormat="1" applyFont="1" applyFill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7" fillId="2" borderId="21" xfId="0" applyNumberFormat="1" applyFont="1" applyFill="1" applyBorder="1" applyAlignment="1">
      <alignment horizontal="center" vertical="center"/>
    </xf>
    <xf numFmtId="164" fontId="7" fillId="2" borderId="22" xfId="0" applyNumberFormat="1" applyFont="1" applyFill="1" applyBorder="1" applyAlignment="1">
      <alignment horizontal="center" vertical="center"/>
    </xf>
    <xf numFmtId="164" fontId="7" fillId="2" borderId="23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64" fontId="20" fillId="4" borderId="15" xfId="0" applyNumberFormat="1" applyFont="1" applyFill="1" applyBorder="1" applyAlignment="1">
      <alignment horizontal="center" vertical="center" wrapText="1"/>
    </xf>
    <xf numFmtId="164" fontId="20" fillId="2" borderId="8" xfId="0" applyNumberFormat="1" applyFont="1" applyFill="1" applyBorder="1" applyAlignment="1">
      <alignment horizontal="center" vertical="center" wrapText="1"/>
    </xf>
    <xf numFmtId="8" fontId="20" fillId="0" borderId="8" xfId="0" applyNumberFormat="1" applyFont="1" applyBorder="1" applyAlignment="1">
      <alignment horizontal="center" vertical="center" wrapText="1"/>
    </xf>
    <xf numFmtId="8" fontId="20" fillId="0" borderId="3" xfId="0" applyNumberFormat="1" applyFont="1" applyBorder="1" applyAlignment="1">
      <alignment horizontal="center" vertical="center" wrapText="1"/>
    </xf>
    <xf numFmtId="164" fontId="20" fillId="2" borderId="3" xfId="0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4" borderId="0" xfId="0" applyFill="1"/>
    <xf numFmtId="14" fontId="2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64" fontId="16" fillId="0" borderId="19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0" xfId="0" applyFont="1"/>
    <xf numFmtId="14" fontId="16" fillId="0" borderId="1" xfId="0" applyNumberFormat="1" applyFont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6" xfId="0" applyFont="1" applyBorder="1"/>
    <xf numFmtId="0" fontId="4" fillId="0" borderId="31" xfId="0" applyFont="1" applyBorder="1"/>
    <xf numFmtId="165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0" fontId="7" fillId="0" borderId="1" xfId="0" applyNumberFormat="1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6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6" fontId="8" fillId="0" borderId="1" xfId="0" applyNumberFormat="1" applyFont="1" applyBorder="1" applyAlignment="1">
      <alignment horizontal="center" vertical="center" wrapText="1"/>
    </xf>
    <xf numFmtId="9" fontId="8" fillId="0" borderId="1" xfId="3" applyFont="1" applyFill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9" fontId="8" fillId="2" borderId="1" xfId="3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6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6" fontId="8" fillId="0" borderId="1" xfId="0" applyNumberFormat="1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vertical="center"/>
    </xf>
    <xf numFmtId="0" fontId="21" fillId="7" borderId="1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0" fontId="21" fillId="0" borderId="1" xfId="0" applyNumberFormat="1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 wrapText="1"/>
    </xf>
    <xf numFmtId="0" fontId="10" fillId="2" borderId="1" xfId="1" applyFont="1" applyFill="1" applyBorder="1" applyAlignment="1">
      <alignment horizontal="center" vertical="center" wrapText="1"/>
    </xf>
    <xf numFmtId="8" fontId="20" fillId="0" borderId="3" xfId="0" applyNumberFormat="1" applyFont="1" applyBorder="1" applyAlignment="1" applyProtection="1">
      <alignment horizontal="center" vertical="center" wrapText="1"/>
      <protection locked="0"/>
    </xf>
    <xf numFmtId="8" fontId="20" fillId="2" borderId="3" xfId="0" applyNumberFormat="1" applyFont="1" applyFill="1" applyBorder="1" applyAlignment="1">
      <alignment horizontal="center" vertical="center" wrapText="1"/>
    </xf>
    <xf numFmtId="164" fontId="20" fillId="0" borderId="3" xfId="0" applyNumberFormat="1" applyFont="1" applyBorder="1" applyAlignment="1">
      <alignment horizontal="center" vertical="center" wrapText="1"/>
    </xf>
    <xf numFmtId="164" fontId="20" fillId="2" borderId="3" xfId="0" applyNumberFormat="1" applyFont="1" applyFill="1" applyBorder="1" applyAlignment="1">
      <alignment horizontal="center" vertical="center" wrapText="1"/>
    </xf>
    <xf numFmtId="6" fontId="20" fillId="2" borderId="3" xfId="0" applyNumberFormat="1" applyFont="1" applyFill="1" applyBorder="1" applyAlignment="1">
      <alignment horizontal="center" vertical="center" wrapText="1"/>
    </xf>
    <xf numFmtId="8" fontId="20" fillId="4" borderId="3" xfId="0" applyNumberFormat="1" applyFont="1" applyFill="1" applyBorder="1" applyAlignment="1">
      <alignment horizontal="center" vertical="center" wrapText="1"/>
    </xf>
    <xf numFmtId="8" fontId="20" fillId="0" borderId="3" xfId="0" applyNumberFormat="1" applyFont="1" applyBorder="1" applyAlignment="1">
      <alignment horizontal="center" vertical="center"/>
    </xf>
    <xf numFmtId="8" fontId="20" fillId="2" borderId="3" xfId="0" applyNumberFormat="1" applyFont="1" applyFill="1" applyBorder="1" applyAlignment="1">
      <alignment horizontal="center" vertical="center"/>
    </xf>
    <xf numFmtId="8" fontId="21" fillId="0" borderId="3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 applyProtection="1">
      <alignment horizontal="center" vertical="center" wrapText="1"/>
      <protection locked="0"/>
    </xf>
    <xf numFmtId="164" fontId="8" fillId="0" borderId="2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8" fontId="8" fillId="0" borderId="2" xfId="0" applyNumberFormat="1" applyFont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6" fontId="8" fillId="0" borderId="2" xfId="0" applyNumberFormat="1" applyFont="1" applyBorder="1" applyAlignment="1">
      <alignment horizontal="center" vertical="center" wrapText="1"/>
    </xf>
    <xf numFmtId="6" fontId="8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6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right" vertical="center" wrapText="1"/>
    </xf>
    <xf numFmtId="164" fontId="8" fillId="0" borderId="18" xfId="0" applyNumberFormat="1" applyFont="1" applyBorder="1" applyAlignment="1" applyProtection="1">
      <alignment horizontal="center" vertical="center" wrapText="1"/>
      <protection locked="0"/>
    </xf>
    <xf numFmtId="164" fontId="8" fillId="0" borderId="19" xfId="0" applyNumberFormat="1" applyFont="1" applyBorder="1" applyAlignment="1" applyProtection="1">
      <alignment horizontal="center" vertical="center" wrapText="1"/>
      <protection locked="0"/>
    </xf>
    <xf numFmtId="164" fontId="7" fillId="2" borderId="18" xfId="0" applyNumberFormat="1" applyFont="1" applyFill="1" applyBorder="1" applyAlignment="1">
      <alignment horizontal="center" vertical="center" wrapText="1"/>
    </xf>
    <xf numFmtId="164" fontId="7" fillId="2" borderId="19" xfId="0" applyNumberFormat="1" applyFont="1" applyFill="1" applyBorder="1" applyAlignment="1">
      <alignment horizontal="center" vertical="center" wrapText="1"/>
    </xf>
    <xf numFmtId="6" fontId="8" fillId="0" borderId="19" xfId="0" applyNumberFormat="1" applyFont="1" applyBorder="1" applyAlignment="1">
      <alignment horizontal="center" vertical="center" wrapText="1"/>
    </xf>
    <xf numFmtId="6" fontId="7" fillId="2" borderId="19" xfId="0" applyNumberFormat="1" applyFont="1" applyFill="1" applyBorder="1" applyAlignment="1">
      <alignment horizontal="center" vertical="center" wrapText="1"/>
    </xf>
    <xf numFmtId="6" fontId="8" fillId="4" borderId="19" xfId="0" applyNumberFormat="1" applyFont="1" applyFill="1" applyBorder="1" applyAlignment="1">
      <alignment horizontal="center" vertical="center" wrapText="1"/>
    </xf>
    <xf numFmtId="164" fontId="8" fillId="4" borderId="19" xfId="0" applyNumberFormat="1" applyFont="1" applyFill="1" applyBorder="1" applyAlignment="1">
      <alignment horizontal="center" vertical="center" wrapText="1"/>
    </xf>
    <xf numFmtId="6" fontId="8" fillId="0" borderId="19" xfId="0" applyNumberFormat="1" applyFont="1" applyBorder="1" applyAlignment="1">
      <alignment horizontal="center" vertical="center"/>
    </xf>
    <xf numFmtId="164" fontId="16" fillId="0" borderId="18" xfId="0" applyNumberFormat="1" applyFont="1" applyBorder="1" applyAlignment="1">
      <alignment horizontal="center" vertical="center" wrapText="1"/>
    </xf>
    <xf numFmtId="164" fontId="16" fillId="0" borderId="19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 wrapText="1"/>
    </xf>
    <xf numFmtId="14" fontId="7" fillId="4" borderId="47" xfId="0" applyNumberFormat="1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/>
    </xf>
    <xf numFmtId="14" fontId="8" fillId="0" borderId="18" xfId="0" applyNumberFormat="1" applyFont="1" applyBorder="1" applyAlignment="1">
      <alignment horizontal="center" vertical="center"/>
    </xf>
    <xf numFmtId="0" fontId="4" fillId="4" borderId="19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/>
    </xf>
    <xf numFmtId="0" fontId="4" fillId="4" borderId="19" xfId="0" applyFont="1" applyFill="1" applyBorder="1" applyAlignment="1">
      <alignment vertical="center"/>
    </xf>
    <xf numFmtId="0" fontId="7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14" fontId="7" fillId="0" borderId="18" xfId="0" applyNumberFormat="1" applyFont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14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vertical="center" wrapText="1"/>
    </xf>
    <xf numFmtId="14" fontId="8" fillId="0" borderId="24" xfId="0" applyNumberFormat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7" fillId="2" borderId="47" xfId="0" applyFont="1" applyFill="1" applyBorder="1" applyAlignment="1">
      <alignment horizontal="center" vertical="center" wrapText="1"/>
    </xf>
    <xf numFmtId="14" fontId="21" fillId="0" borderId="18" xfId="0" applyNumberFormat="1" applyFont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14" fontId="21" fillId="0" borderId="18" xfId="0" applyNumberFormat="1" applyFont="1" applyBorder="1" applyAlignment="1">
      <alignment horizontal="center" vertical="center"/>
    </xf>
    <xf numFmtId="0" fontId="0" fillId="4" borderId="19" xfId="0" applyFill="1" applyBorder="1" applyAlignment="1">
      <alignment vertical="center"/>
    </xf>
    <xf numFmtId="14" fontId="7" fillId="0" borderId="47" xfId="0" applyNumberFormat="1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vertical="center"/>
    </xf>
    <xf numFmtId="0" fontId="7" fillId="2" borderId="22" xfId="0" applyFont="1" applyFill="1" applyBorder="1" applyAlignment="1">
      <alignment horizontal="center" vertical="center" wrapText="1"/>
    </xf>
    <xf numFmtId="164" fontId="20" fillId="2" borderId="45" xfId="0" applyNumberFormat="1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164" fontId="7" fillId="2" borderId="22" xfId="0" applyNumberFormat="1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164" fontId="21" fillId="0" borderId="3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164" fontId="21" fillId="0" borderId="1" xfId="0" applyNumberFormat="1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21" fillId="2" borderId="3" xfId="0" applyNumberFormat="1" applyFont="1" applyFill="1" applyBorder="1" applyAlignment="1">
      <alignment horizontal="center" vertical="center"/>
    </xf>
    <xf numFmtId="164" fontId="21" fillId="2" borderId="18" xfId="0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/>
    </xf>
    <xf numFmtId="164" fontId="21" fillId="2" borderId="19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10" fontId="21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21" fillId="0" borderId="4" xfId="0" applyFont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/>
    </xf>
    <xf numFmtId="14" fontId="16" fillId="4" borderId="18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64" fontId="21" fillId="4" borderId="3" xfId="0" applyNumberFormat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164" fontId="21" fillId="4" borderId="1" xfId="0" applyNumberFormat="1" applyFont="1" applyFill="1" applyBorder="1" applyAlignment="1">
      <alignment vertical="center"/>
    </xf>
    <xf numFmtId="164" fontId="21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/>
    </xf>
    <xf numFmtId="0" fontId="12" fillId="4" borderId="19" xfId="0" applyFont="1" applyFill="1" applyBorder="1" applyAlignment="1">
      <alignment vertical="center" wrapText="1"/>
    </xf>
    <xf numFmtId="0" fontId="8" fillId="2" borderId="50" xfId="0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8" fontId="20" fillId="0" borderId="29" xfId="0" applyNumberFormat="1" applyFont="1" applyBorder="1" applyAlignment="1">
      <alignment horizontal="center" vertical="center" wrapText="1"/>
    </xf>
    <xf numFmtId="164" fontId="8" fillId="0" borderId="43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164" fontId="8" fillId="0" borderId="34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14" fontId="8" fillId="2" borderId="6" xfId="0" applyNumberFormat="1" applyFont="1" applyFill="1" applyBorder="1" applyAlignment="1">
      <alignment horizontal="center" vertical="center" wrapText="1"/>
    </xf>
    <xf numFmtId="10" fontId="7" fillId="2" borderId="6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10" fontId="7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4" fontId="13" fillId="2" borderId="18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14" fillId="2" borderId="2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4" fontId="7" fillId="2" borderId="18" xfId="0" applyNumberFormat="1" applyFont="1" applyFill="1" applyBorder="1" applyAlignment="1">
      <alignment horizontal="center" vertical="center" wrapText="1"/>
    </xf>
    <xf numFmtId="6" fontId="7" fillId="2" borderId="3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6" fontId="4" fillId="0" borderId="0" xfId="0" applyNumberFormat="1" applyFont="1"/>
    <xf numFmtId="8" fontId="20" fillId="2" borderId="28" xfId="0" applyNumberFormat="1" applyFont="1" applyFill="1" applyBorder="1" applyAlignment="1">
      <alignment horizontal="center" vertical="center" wrapText="1"/>
    </xf>
    <xf numFmtId="8" fontId="20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31" xfId="0" applyNumberFormat="1" applyFont="1" applyFill="1" applyBorder="1" applyAlignment="1">
      <alignment horizontal="center" vertical="center" wrapText="1"/>
    </xf>
    <xf numFmtId="164" fontId="8" fillId="0" borderId="31" xfId="0" applyNumberFormat="1" applyFont="1" applyBorder="1" applyAlignment="1">
      <alignment horizontal="center" vertical="center" wrapText="1"/>
    </xf>
    <xf numFmtId="165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24" xfId="0" applyNumberFormat="1" applyFont="1" applyFill="1" applyBorder="1" applyAlignment="1">
      <alignment horizontal="center" vertical="center" wrapText="1"/>
    </xf>
    <xf numFmtId="164" fontId="7" fillId="2" borderId="25" xfId="0" applyNumberFormat="1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19" xfId="0" applyNumberFormat="1" applyFont="1" applyFill="1" applyBorder="1" applyAlignment="1" applyProtection="1">
      <alignment horizontal="center" vertical="center" wrapText="1"/>
      <protection locked="0"/>
    </xf>
    <xf numFmtId="164" fontId="8" fillId="2" borderId="18" xfId="0" applyNumberFormat="1" applyFont="1" applyFill="1" applyBorder="1" applyAlignment="1">
      <alignment horizontal="center" vertical="center" wrapText="1"/>
    </xf>
    <xf numFmtId="8" fontId="18" fillId="2" borderId="19" xfId="0" applyNumberFormat="1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4" fillId="4" borderId="0" xfId="0" applyNumberFormat="1" applyFont="1" applyFill="1"/>
    <xf numFmtId="164" fontId="4" fillId="0" borderId="19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8" fontId="8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4" fontId="8" fillId="0" borderId="51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64" fontId="7" fillId="4" borderId="40" xfId="0" applyNumberFormat="1" applyFont="1" applyFill="1" applyBorder="1" applyAlignment="1">
      <alignment horizontal="center" vertical="center" wrapText="1"/>
    </xf>
    <xf numFmtId="164" fontId="7" fillId="0" borderId="42" xfId="0" applyNumberFormat="1" applyFont="1" applyBorder="1" applyAlignment="1">
      <alignment horizontal="center" vertical="center" wrapText="1"/>
    </xf>
    <xf numFmtId="164" fontId="7" fillId="0" borderId="44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64" fontId="7" fillId="0" borderId="25" xfId="0" applyNumberFormat="1" applyFont="1" applyBorder="1" applyAlignment="1">
      <alignment horizontal="center" vertical="center" wrapText="1"/>
    </xf>
    <xf numFmtId="8" fontId="8" fillId="0" borderId="19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6" fontId="7" fillId="0" borderId="3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4" fontId="7" fillId="0" borderId="18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8" fontId="8" fillId="0" borderId="19" xfId="0" applyNumberFormat="1" applyFont="1" applyBorder="1" applyAlignment="1">
      <alignment horizontal="center" vertical="center"/>
    </xf>
    <xf numFmtId="8" fontId="18" fillId="0" borderId="19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4" fontId="8" fillId="0" borderId="24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64" fontId="8" fillId="0" borderId="47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wrapText="1"/>
    </xf>
    <xf numFmtId="8" fontId="7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6" fillId="4" borderId="19" xfId="0" applyFont="1" applyFill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7" fillId="0" borderId="24" xfId="0" applyNumberFormat="1" applyFont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164" fontId="18" fillId="0" borderId="1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9" xfId="0" applyFont="1" applyBorder="1"/>
    <xf numFmtId="0" fontId="16" fillId="0" borderId="47" xfId="0" applyFont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7" fillId="0" borderId="5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/>
    <xf numFmtId="0" fontId="12" fillId="0" borderId="20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/>
    </xf>
    <xf numFmtId="164" fontId="7" fillId="2" borderId="47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8" xfId="0" applyNumberFormat="1" applyFont="1" applyFill="1" applyBorder="1" applyAlignment="1">
      <alignment horizontal="center" vertical="center" wrapText="1"/>
    </xf>
    <xf numFmtId="164" fontId="4" fillId="0" borderId="56" xfId="0" applyNumberFormat="1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8" fillId="0" borderId="27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horizontal="center" vertical="center" wrapText="1"/>
    </xf>
    <xf numFmtId="164" fontId="4" fillId="0" borderId="24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0" fontId="17" fillId="8" borderId="53" xfId="0" applyFont="1" applyFill="1" applyBorder="1" applyAlignment="1">
      <alignment horizontal="center" vertical="center" wrapText="1"/>
    </xf>
    <xf numFmtId="0" fontId="17" fillId="8" borderId="54" xfId="0" applyFont="1" applyFill="1" applyBorder="1" applyAlignment="1">
      <alignment horizontal="center" vertical="center" wrapText="1"/>
    </xf>
    <xf numFmtId="0" fontId="17" fillId="8" borderId="55" xfId="0" applyFont="1" applyFill="1" applyBorder="1" applyAlignment="1">
      <alignment horizontal="center" vertical="center" wrapText="1"/>
    </xf>
  </cellXfs>
  <cellStyles count="4">
    <cellStyle name="Hypertextové prepojenie" xfId="1" builtinId="8"/>
    <cellStyle name="Normálna" xfId="0" builtinId="0"/>
    <cellStyle name="Normálna 8" xfId="2" xr:uid="{00000000-0005-0000-0000-000002000000}"/>
    <cellStyle name="Percentá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styles" Target="styles.xml"/><Relationship Id="rId7" Type="http://purl.oclc.org/ooxml/officeDocument/relationships/customXml" Target="../customXml/item2.xml"/><Relationship Id="rId12" Type="http://schemas.microsoft.com/office/2017/10/relationships/person" Target="persons/person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jirská Mária" id="{44F63559-B829-4309-878F-F5B00E95E587}" userId="S::maria.majirska@psk.sk::a8519c2d-b735-48c4-92d5-e4f2fccc4423" providerId="AD"/>
</personList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25" dT="2024-09-08T12:12:30.08" personId="{44F63559-B829-4309-878F-F5B00E95E587}" id="{52D93298-C38A-4812-83BC-B4459B92DDCF}">
    <text xml:space="preserve">vyradiť na základe informácie žiadateľa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H208"/>
  <sheetViews>
    <sheetView tabSelected="1" zoomScale="48" zoomScaleNormal="48" workbookViewId="0">
      <pane ySplit="1" topLeftCell="A2" activePane="bottomLeft" state="frozen"/>
      <selection activeCell="F1" sqref="F1"/>
      <selection pane="bottomLeft" sqref="A1:AM1"/>
    </sheetView>
  </sheetViews>
  <sheetFormatPr defaultColWidth="8.7109375" defaultRowHeight="63.75" customHeight="1"/>
  <cols>
    <col min="1" max="2" width="14" style="1" customWidth="1"/>
    <col min="3" max="3" width="38" style="1" customWidth="1"/>
    <col min="4" max="4" width="37.140625" style="1" customWidth="1"/>
    <col min="5" max="5" width="35.42578125" style="1" customWidth="1"/>
    <col min="6" max="6" width="57.28515625" style="1" customWidth="1"/>
    <col min="7" max="7" width="16.140625" style="1" customWidth="1"/>
    <col min="8" max="8" width="29" style="1" customWidth="1"/>
    <col min="9" max="9" width="31.42578125" style="1" customWidth="1"/>
    <col min="10" max="10" width="27.7109375" style="1" customWidth="1"/>
    <col min="11" max="11" width="27.28515625" style="1" customWidth="1"/>
    <col min="12" max="12" width="26" style="1" customWidth="1"/>
    <col min="13" max="13" width="27" style="1" customWidth="1"/>
    <col min="14" max="14" width="24.28515625" style="1" hidden="1" customWidth="1"/>
    <col min="15" max="15" width="16.28515625" style="1" hidden="1" customWidth="1"/>
    <col min="16" max="16" width="24.28515625" style="1" hidden="1" customWidth="1"/>
    <col min="17" max="17" width="16.140625" style="1" hidden="1" customWidth="1"/>
    <col min="18" max="18" width="21.140625" style="1" hidden="1" customWidth="1"/>
    <col min="19" max="19" width="11.85546875" style="1" hidden="1" customWidth="1"/>
    <col min="20" max="20" width="20" style="1" hidden="1" customWidth="1"/>
    <col min="21" max="22" width="25.5703125" style="1" hidden="1" customWidth="1"/>
    <col min="23" max="23" width="89.7109375" style="1" hidden="1" customWidth="1"/>
    <col min="24" max="24" width="97.140625" style="1" hidden="1" customWidth="1"/>
    <col min="25" max="25" width="19.85546875" style="1" hidden="1" customWidth="1"/>
    <col min="26" max="26" width="34" style="1" hidden="1" customWidth="1"/>
    <col min="27" max="27" width="21.5703125" style="1" hidden="1" customWidth="1"/>
    <col min="28" max="28" width="13.140625" style="1" hidden="1" customWidth="1"/>
    <col min="29" max="29" width="26.140625" style="1" hidden="1" customWidth="1"/>
    <col min="30" max="30" width="19.85546875" style="1" hidden="1" customWidth="1"/>
    <col min="31" max="31" width="15.85546875" style="1" hidden="1" customWidth="1"/>
    <col min="32" max="32" width="11.5703125" style="1" hidden="1" customWidth="1"/>
    <col min="33" max="35" width="0" style="1" hidden="1" customWidth="1"/>
    <col min="36" max="36" width="18.42578125" style="1" customWidth="1"/>
    <col min="37" max="37" width="26" style="3" customWidth="1"/>
    <col min="38" max="38" width="19.140625" style="1" customWidth="1"/>
    <col min="39" max="39" width="21.85546875" style="1" customWidth="1"/>
    <col min="40" max="40" width="16.140625" style="1" bestFit="1" customWidth="1"/>
    <col min="41" max="41" width="24.85546875" style="1" customWidth="1"/>
    <col min="42" max="16384" width="8.7109375" style="1"/>
  </cols>
  <sheetData>
    <row r="1" spans="1:91" s="91" customFormat="1" ht="123" customHeight="1" thickBot="1">
      <c r="A1" s="443" t="s">
        <v>542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5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</row>
    <row r="2" spans="1:91" ht="126.75" customHeight="1" thickBot="1">
      <c r="A2" s="424" t="s">
        <v>0</v>
      </c>
      <c r="B2" s="368" t="s">
        <v>1</v>
      </c>
      <c r="C2" s="27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28" t="s">
        <v>7</v>
      </c>
      <c r="I2" s="28" t="s">
        <v>8</v>
      </c>
      <c r="J2" s="97" t="s">
        <v>9</v>
      </c>
      <c r="K2" s="109" t="s">
        <v>10</v>
      </c>
      <c r="L2" s="110" t="s">
        <v>11</v>
      </c>
      <c r="M2" s="111" t="s">
        <v>12</v>
      </c>
      <c r="N2" s="99" t="s">
        <v>13</v>
      </c>
      <c r="O2" s="29" t="s">
        <v>14</v>
      </c>
      <c r="P2" s="30"/>
      <c r="Q2" s="30"/>
      <c r="R2" s="28"/>
      <c r="S2" s="29"/>
      <c r="T2" s="31"/>
      <c r="U2" s="31"/>
      <c r="V2" s="31"/>
      <c r="W2" s="29"/>
      <c r="X2" s="28"/>
      <c r="Y2" s="28"/>
      <c r="Z2" s="28"/>
      <c r="AA2" s="28"/>
      <c r="AB2" s="28"/>
      <c r="AC2" s="28"/>
      <c r="AD2" s="30"/>
      <c r="AE2" s="30"/>
      <c r="AF2" s="30"/>
      <c r="AG2" s="30"/>
      <c r="AH2" s="30"/>
      <c r="AI2" s="30"/>
      <c r="AJ2" s="28" t="s">
        <v>15</v>
      </c>
      <c r="AK2" s="28" t="s">
        <v>16</v>
      </c>
      <c r="AL2" s="49" t="s">
        <v>17</v>
      </c>
      <c r="AM2" s="243" t="s">
        <v>18</v>
      </c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</row>
    <row r="3" spans="1:91" ht="63.75" customHeight="1" thickBot="1">
      <c r="A3" s="244"/>
      <c r="B3" s="59"/>
      <c r="C3" s="58"/>
      <c r="D3" s="40" t="s">
        <v>19</v>
      </c>
      <c r="E3" s="40"/>
      <c r="F3" s="40"/>
      <c r="G3" s="40"/>
      <c r="H3" s="40"/>
      <c r="I3" s="41"/>
      <c r="J3" s="98">
        <f>J6+J9+J35+J38+J40+J42+J44+J46+J48+J50+J53+J61+J67+J71+J74+J80+J87+J95+J97+J99+J101+J108+J113+J115+J119+J123+J128+J143+J150+J161+J167+J186+J189+J191+J193+J195+J197+J200+J202+J204+J206+J208</f>
        <v>294115983.66000003</v>
      </c>
      <c r="K3" s="112">
        <f>M3*(0.85)</f>
        <v>221804830.93199998</v>
      </c>
      <c r="L3" s="42">
        <f>M3*(0.15)</f>
        <v>39142028.987999998</v>
      </c>
      <c r="M3" s="113">
        <f>M6+M9+M35+M38+M40+M42+M44+M46+M48+M50+M53+M61+M67+M71+M74+M80+M87+M95+M97+M99+M101+M108+M113+M115+M119+M123+M128+M143+M150+M161+M167+M186+M189+M191+M193+M195+M197+M200+M202+M204+M206+M208</f>
        <v>260946859.91999999</v>
      </c>
      <c r="N3" s="100"/>
      <c r="O3" s="43"/>
      <c r="P3" s="44"/>
      <c r="Q3" s="44"/>
      <c r="R3" s="40"/>
      <c r="S3" s="43"/>
      <c r="T3" s="45"/>
      <c r="U3" s="45"/>
      <c r="V3" s="45"/>
      <c r="W3" s="43"/>
      <c r="X3" s="40"/>
      <c r="Y3" s="40"/>
      <c r="Z3" s="40"/>
      <c r="AA3" s="40"/>
      <c r="AB3" s="40"/>
      <c r="AC3" s="40"/>
      <c r="AD3" s="44"/>
      <c r="AE3" s="44"/>
      <c r="AF3" s="44"/>
      <c r="AG3" s="44"/>
      <c r="AH3" s="44"/>
      <c r="AI3" s="44"/>
      <c r="AJ3" s="46">
        <f>K3/J3</f>
        <v>0.75414069025370545</v>
      </c>
      <c r="AK3" s="47">
        <f>J3-K3</f>
        <v>72311152.728000045</v>
      </c>
      <c r="AL3" s="44"/>
      <c r="AM3" s="48"/>
      <c r="AN3" s="369"/>
      <c r="AO3" s="242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</row>
    <row r="4" spans="1:91" s="5" customFormat="1" ht="121.5" customHeight="1">
      <c r="A4" s="245" t="d">
        <v>2024-03-25</v>
      </c>
      <c r="B4" s="61" t="d">
        <v>2024-09-30</v>
      </c>
      <c r="C4" s="8" t="s">
        <v>20</v>
      </c>
      <c r="D4" s="62" t="s">
        <v>21</v>
      </c>
      <c r="E4" s="62" t="s">
        <v>22</v>
      </c>
      <c r="F4" s="63" t="s">
        <v>23</v>
      </c>
      <c r="G4" s="62" t="s">
        <v>24</v>
      </c>
      <c r="H4" s="62" t="s">
        <v>25</v>
      </c>
      <c r="I4" s="62" t="s">
        <v>26</v>
      </c>
      <c r="J4" s="129" t="s">
        <v>27</v>
      </c>
      <c r="K4" s="114">
        <f>M4*(0.85)</f>
        <v>4678836.2539999997</v>
      </c>
      <c r="L4" s="64">
        <f>M4*(0.15)</f>
        <v>825676.98600000003</v>
      </c>
      <c r="M4" s="378">
        <v>5504513.2400000002</v>
      </c>
      <c r="N4" s="101"/>
      <c r="O4" s="65"/>
      <c r="P4" s="92"/>
      <c r="Q4" s="92"/>
      <c r="R4" s="63"/>
      <c r="S4" s="65"/>
      <c r="T4" s="66"/>
      <c r="U4" s="66"/>
      <c r="V4" s="66"/>
      <c r="W4" s="65"/>
      <c r="X4" s="63"/>
      <c r="Y4" s="63"/>
      <c r="Z4" s="63"/>
      <c r="AA4" s="63"/>
      <c r="AB4" s="63"/>
      <c r="AC4" s="63"/>
      <c r="AD4" s="92"/>
      <c r="AE4" s="92"/>
      <c r="AF4" s="92"/>
      <c r="AG4" s="92"/>
      <c r="AH4" s="92"/>
      <c r="AI4" s="92"/>
      <c r="AJ4" s="67"/>
      <c r="AK4" s="68"/>
      <c r="AL4" s="69">
        <v>0</v>
      </c>
      <c r="AM4" s="246" t="s">
        <v>28</v>
      </c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6"/>
    </row>
    <row r="5" spans="1:91" s="5" customFormat="1" ht="103.5" customHeight="1">
      <c r="A5" s="245" t="d">
        <v>2024-03-25</v>
      </c>
      <c r="B5" s="61" t="d">
        <v>2024-09-30</v>
      </c>
      <c r="C5" s="8" t="s">
        <v>20</v>
      </c>
      <c r="D5" s="62" t="s">
        <v>21</v>
      </c>
      <c r="E5" s="62" t="s">
        <v>22</v>
      </c>
      <c r="F5" s="63" t="s">
        <v>29</v>
      </c>
      <c r="G5" s="62" t="s">
        <v>30</v>
      </c>
      <c r="H5" s="62" t="s">
        <v>31</v>
      </c>
      <c r="I5" s="62" t="s">
        <v>26</v>
      </c>
      <c r="J5" s="129" t="s">
        <v>27</v>
      </c>
      <c r="K5" s="114">
        <f>M5*(0.85)</f>
        <v>2126278.7485000002</v>
      </c>
      <c r="L5" s="64">
        <f>M5*(0.15)</f>
        <v>375225.66149999999</v>
      </c>
      <c r="M5" s="378">
        <v>2501504.41</v>
      </c>
      <c r="N5" s="101"/>
      <c r="O5" s="65"/>
      <c r="P5" s="92"/>
      <c r="Q5" s="92"/>
      <c r="R5" s="63"/>
      <c r="S5" s="65"/>
      <c r="T5" s="66"/>
      <c r="U5" s="66"/>
      <c r="V5" s="66"/>
      <c r="W5" s="65"/>
      <c r="X5" s="63"/>
      <c r="Y5" s="63"/>
      <c r="Z5" s="63"/>
      <c r="AA5" s="63"/>
      <c r="AB5" s="63"/>
      <c r="AC5" s="63"/>
      <c r="AD5" s="92"/>
      <c r="AE5" s="92"/>
      <c r="AF5" s="92"/>
      <c r="AG5" s="92"/>
      <c r="AH5" s="92"/>
      <c r="AI5" s="92"/>
      <c r="AJ5" s="67"/>
      <c r="AK5" s="68"/>
      <c r="AL5" s="69">
        <v>0</v>
      </c>
      <c r="AM5" s="246" t="s">
        <v>32</v>
      </c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6"/>
    </row>
    <row r="6" spans="1:91" ht="63.75" customHeight="1">
      <c r="A6" s="247" t="s">
        <v>27</v>
      </c>
      <c r="B6" s="25" t="s">
        <v>27</v>
      </c>
      <c r="C6" s="22" t="s">
        <v>20</v>
      </c>
      <c r="D6" s="12" t="s">
        <v>33</v>
      </c>
      <c r="E6" s="12" t="s">
        <v>27</v>
      </c>
      <c r="F6" s="12" t="s">
        <v>27</v>
      </c>
      <c r="G6" s="12"/>
      <c r="H6" s="12"/>
      <c r="I6" s="13" t="s">
        <v>27</v>
      </c>
      <c r="J6" s="130">
        <v>6805115</v>
      </c>
      <c r="K6" s="115">
        <f>K4+K5</f>
        <v>6805115.0024999995</v>
      </c>
      <c r="L6" s="13">
        <f>L4+L5</f>
        <v>1200902.6475</v>
      </c>
      <c r="M6" s="116">
        <f>M4+M5</f>
        <v>8006017.6500000004</v>
      </c>
      <c r="N6" s="102"/>
      <c r="O6" s="14"/>
      <c r="P6" s="21"/>
      <c r="Q6" s="21"/>
      <c r="R6" s="12"/>
      <c r="S6" s="14"/>
      <c r="T6" s="15"/>
      <c r="U6" s="15"/>
      <c r="V6" s="15"/>
      <c r="W6" s="14"/>
      <c r="X6" s="12"/>
      <c r="Y6" s="12"/>
      <c r="Z6" s="12"/>
      <c r="AA6" s="12"/>
      <c r="AB6" s="12"/>
      <c r="AC6" s="12"/>
      <c r="AD6" s="21"/>
      <c r="AE6" s="21"/>
      <c r="AF6" s="21"/>
      <c r="AG6" s="21"/>
      <c r="AH6" s="21"/>
      <c r="AI6" s="21"/>
      <c r="AJ6" s="16">
        <f>K6/J6</f>
        <v>1.0000000003673706</v>
      </c>
      <c r="AK6" s="17">
        <f>J6-K6</f>
        <v>-2.4999994784593582E-3</v>
      </c>
      <c r="AL6" s="33" t="s">
        <v>27</v>
      </c>
      <c r="AM6" s="248" t="s">
        <v>27</v>
      </c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</row>
    <row r="7" spans="1:91" s="4" customFormat="1" ht="89.25" customHeight="1">
      <c r="A7" s="249" t="s">
        <v>34</v>
      </c>
      <c r="B7" s="24" t="s">
        <v>27</v>
      </c>
      <c r="C7" s="8" t="s">
        <v>20</v>
      </c>
      <c r="D7" s="18" t="s">
        <v>35</v>
      </c>
      <c r="E7" s="18" t="s">
        <v>36</v>
      </c>
      <c r="F7" s="19" t="s">
        <v>37</v>
      </c>
      <c r="G7" s="18" t="s">
        <v>30</v>
      </c>
      <c r="H7" s="18" t="s">
        <v>31</v>
      </c>
      <c r="I7" s="18" t="s">
        <v>38</v>
      </c>
      <c r="J7" s="131" t="s">
        <v>27</v>
      </c>
      <c r="K7" s="117">
        <f>M7*(0.85)</f>
        <v>850000</v>
      </c>
      <c r="L7" s="20">
        <f>M7*(0.15)</f>
        <v>150000</v>
      </c>
      <c r="M7" s="379">
        <v>1000000</v>
      </c>
      <c r="N7" s="103"/>
      <c r="O7" s="82"/>
      <c r="P7" s="93"/>
      <c r="Q7" s="93"/>
      <c r="R7" s="9"/>
      <c r="S7" s="82"/>
      <c r="T7" s="83"/>
      <c r="U7" s="83"/>
      <c r="V7" s="83"/>
      <c r="W7" s="82"/>
      <c r="X7" s="9"/>
      <c r="Y7" s="9"/>
      <c r="Z7" s="9"/>
      <c r="AA7" s="9"/>
      <c r="AB7" s="9"/>
      <c r="AC7" s="9"/>
      <c r="AD7" s="93"/>
      <c r="AE7" s="93"/>
      <c r="AF7" s="93"/>
      <c r="AG7" s="93"/>
      <c r="AH7" s="93"/>
      <c r="AI7" s="93"/>
      <c r="AJ7" s="10"/>
      <c r="AK7" s="11"/>
      <c r="AL7" s="34">
        <v>1</v>
      </c>
      <c r="AM7" s="250"/>
    </row>
    <row r="8" spans="1:91" ht="87" customHeight="1">
      <c r="A8" s="266" t="d">
        <v>2023-10-06</v>
      </c>
      <c r="B8" s="71" t="s">
        <v>27</v>
      </c>
      <c r="C8" s="425" t="s">
        <v>20</v>
      </c>
      <c r="D8" s="314" t="s">
        <v>35</v>
      </c>
      <c r="E8" s="314" t="s">
        <v>36</v>
      </c>
      <c r="F8" s="315" t="s">
        <v>527</v>
      </c>
      <c r="G8" s="314" t="s">
        <v>24</v>
      </c>
      <c r="H8" s="314" t="s">
        <v>39</v>
      </c>
      <c r="I8" s="314" t="s">
        <v>38</v>
      </c>
      <c r="J8" s="316" t="s">
        <v>27</v>
      </c>
      <c r="K8" s="317">
        <f>M8*(0.85)</f>
        <v>13567301.995999999</v>
      </c>
      <c r="L8" s="318">
        <f>M8*(0.15)</f>
        <v>2394229.764</v>
      </c>
      <c r="M8" s="380">
        <v>15961531.76</v>
      </c>
      <c r="N8" s="319"/>
      <c r="O8" s="318"/>
      <c r="P8" s="320"/>
      <c r="Q8" s="320"/>
      <c r="R8" s="318"/>
      <c r="S8" s="318"/>
      <c r="T8" s="318"/>
      <c r="U8" s="318"/>
      <c r="V8" s="318"/>
      <c r="W8" s="321" t="s">
        <v>40</v>
      </c>
      <c r="X8" s="314" t="s">
        <v>41</v>
      </c>
      <c r="Y8" s="314" t="s">
        <v>42</v>
      </c>
      <c r="Z8" s="322" t="d">
        <v>2023-10-06</v>
      </c>
      <c r="AA8" s="323" t="s">
        <v>43</v>
      </c>
      <c r="AB8" s="314"/>
      <c r="AC8" s="314"/>
      <c r="AD8" s="320"/>
      <c r="AE8" s="320"/>
      <c r="AF8" s="320"/>
      <c r="AG8" s="320"/>
      <c r="AH8" s="320"/>
      <c r="AI8" s="320"/>
      <c r="AJ8" s="324"/>
      <c r="AK8" s="325"/>
      <c r="AL8" s="32">
        <v>1</v>
      </c>
      <c r="AM8" s="252" t="s">
        <v>44</v>
      </c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</row>
    <row r="9" spans="1:91" ht="63.75" customHeight="1">
      <c r="A9" s="274" t="s">
        <v>27</v>
      </c>
      <c r="B9" s="74" t="s">
        <v>27</v>
      </c>
      <c r="C9" s="74" t="s">
        <v>20</v>
      </c>
      <c r="D9" s="74" t="s">
        <v>33</v>
      </c>
      <c r="E9" s="326" t="s">
        <v>27</v>
      </c>
      <c r="F9" s="74" t="s">
        <v>27</v>
      </c>
      <c r="G9" s="326"/>
      <c r="H9" s="326"/>
      <c r="I9" s="326" t="s">
        <v>27</v>
      </c>
      <c r="J9" s="356">
        <v>14417302</v>
      </c>
      <c r="K9" s="361">
        <v>14417302</v>
      </c>
      <c r="L9" s="327">
        <v>2544229.7599999998</v>
      </c>
      <c r="M9" s="362">
        <v>16961531.760000002</v>
      </c>
      <c r="N9" s="358"/>
      <c r="O9" s="328"/>
      <c r="P9" s="329"/>
      <c r="Q9" s="329"/>
      <c r="R9" s="328"/>
      <c r="S9" s="328"/>
      <c r="T9" s="328"/>
      <c r="U9" s="328"/>
      <c r="V9" s="328"/>
      <c r="W9" s="74"/>
      <c r="X9" s="326"/>
      <c r="Y9" s="326"/>
      <c r="Z9" s="330" t="d">
        <v>2023-10-06</v>
      </c>
      <c r="AA9" s="326"/>
      <c r="AB9" s="326"/>
      <c r="AC9" s="326"/>
      <c r="AD9" s="329"/>
      <c r="AE9" s="329"/>
      <c r="AF9" s="329"/>
      <c r="AG9" s="329"/>
      <c r="AH9" s="329"/>
      <c r="AI9" s="329"/>
      <c r="AJ9" s="331">
        <f>K9/J9</f>
        <v>1</v>
      </c>
      <c r="AK9" s="332">
        <f>J9-K9</f>
        <v>0</v>
      </c>
      <c r="AL9" s="313"/>
      <c r="AM9" s="253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</row>
    <row r="10" spans="1:91" ht="93.75" customHeight="1">
      <c r="A10" s="255" t="s">
        <v>27</v>
      </c>
      <c r="B10" s="36" t="d">
        <v>2024-09-30</v>
      </c>
      <c r="C10" s="23" t="s">
        <v>20</v>
      </c>
      <c r="D10" s="53" t="s">
        <v>45</v>
      </c>
      <c r="E10" s="53" t="s">
        <v>46</v>
      </c>
      <c r="F10" s="418" t="s">
        <v>47</v>
      </c>
      <c r="G10" s="314" t="s">
        <v>24</v>
      </c>
      <c r="H10" s="53" t="s">
        <v>48</v>
      </c>
      <c r="I10" s="53" t="s">
        <v>38</v>
      </c>
      <c r="J10" s="372" t="s">
        <v>27</v>
      </c>
      <c r="K10" s="317">
        <f t="shared" ref="K10:K16" si="0">M10*(0.85)</f>
        <v>541960</v>
      </c>
      <c r="L10" s="318">
        <f t="shared" ref="L10:L16" si="1">M10*(0.15)</f>
        <v>95640</v>
      </c>
      <c r="M10" s="371">
        <v>637600</v>
      </c>
      <c r="N10" s="213"/>
      <c r="O10" s="70"/>
      <c r="P10" s="89"/>
      <c r="Q10" s="89"/>
      <c r="R10" s="70"/>
      <c r="S10" s="70"/>
      <c r="T10" s="70"/>
      <c r="U10" s="70"/>
      <c r="V10" s="70"/>
      <c r="W10" s="23"/>
      <c r="X10" s="53"/>
      <c r="Y10" s="53"/>
      <c r="Z10" s="37"/>
      <c r="AA10" s="53"/>
      <c r="AB10" s="53"/>
      <c r="AC10" s="53"/>
      <c r="AD10" s="89"/>
      <c r="AE10" s="89"/>
      <c r="AF10" s="89"/>
      <c r="AG10" s="89"/>
      <c r="AH10" s="89"/>
      <c r="AI10" s="89"/>
      <c r="AJ10" s="85"/>
      <c r="AK10" s="75"/>
      <c r="AL10" s="89"/>
      <c r="AM10" s="256"/>
      <c r="AO10" s="423"/>
    </row>
    <row r="11" spans="1:91" ht="98.25" customHeight="1">
      <c r="A11" s="255" t="s">
        <v>27</v>
      </c>
      <c r="B11" s="36" t="d">
        <v>2024-09-30</v>
      </c>
      <c r="C11" s="23" t="s">
        <v>20</v>
      </c>
      <c r="D11" s="53" t="s">
        <v>45</v>
      </c>
      <c r="E11" s="53" t="s">
        <v>46</v>
      </c>
      <c r="F11" s="418" t="s">
        <v>49</v>
      </c>
      <c r="G11" s="314" t="s">
        <v>24</v>
      </c>
      <c r="H11" s="53" t="s">
        <v>50</v>
      </c>
      <c r="I11" s="53" t="s">
        <v>51</v>
      </c>
      <c r="J11" s="372" t="s">
        <v>27</v>
      </c>
      <c r="K11" s="317">
        <f t="shared" si="0"/>
        <v>1433100</v>
      </c>
      <c r="L11" s="318">
        <f t="shared" si="1"/>
        <v>252900</v>
      </c>
      <c r="M11" s="371">
        <v>1686000</v>
      </c>
      <c r="N11" s="213"/>
      <c r="O11" s="70"/>
      <c r="P11" s="89"/>
      <c r="Q11" s="89"/>
      <c r="R11" s="70"/>
      <c r="S11" s="70"/>
      <c r="T11" s="70"/>
      <c r="U11" s="70"/>
      <c r="V11" s="70"/>
      <c r="W11" s="23"/>
      <c r="X11" s="53"/>
      <c r="Y11" s="53"/>
      <c r="Z11" s="37"/>
      <c r="AA11" s="53"/>
      <c r="AB11" s="53"/>
      <c r="AC11" s="53"/>
      <c r="AD11" s="89"/>
      <c r="AE11" s="89"/>
      <c r="AF11" s="89"/>
      <c r="AG11" s="89"/>
      <c r="AH11" s="89"/>
      <c r="AI11" s="89"/>
      <c r="AJ11" s="85"/>
      <c r="AK11" s="75"/>
      <c r="AL11" s="89"/>
      <c r="AM11" s="256"/>
    </row>
    <row r="12" spans="1:91" ht="83.25" customHeight="1">
      <c r="A12" s="255" t="s">
        <v>27</v>
      </c>
      <c r="B12" s="36" t="d">
        <v>2024-09-30</v>
      </c>
      <c r="C12" s="23" t="s">
        <v>20</v>
      </c>
      <c r="D12" s="53" t="s">
        <v>45</v>
      </c>
      <c r="E12" s="53" t="s">
        <v>46</v>
      </c>
      <c r="F12" s="418" t="s">
        <v>52</v>
      </c>
      <c r="G12" s="314" t="s">
        <v>24</v>
      </c>
      <c r="H12" s="53" t="s">
        <v>53</v>
      </c>
      <c r="I12" s="53" t="s">
        <v>51</v>
      </c>
      <c r="J12" s="372" t="s">
        <v>27</v>
      </c>
      <c r="K12" s="317">
        <f t="shared" si="0"/>
        <v>4740201.0009999992</v>
      </c>
      <c r="L12" s="318">
        <f t="shared" si="1"/>
        <v>836506.05899999989</v>
      </c>
      <c r="M12" s="371">
        <v>5576707.0599999996</v>
      </c>
      <c r="N12" s="213"/>
      <c r="O12" s="70"/>
      <c r="P12" s="89"/>
      <c r="Q12" s="89"/>
      <c r="R12" s="70"/>
      <c r="S12" s="70"/>
      <c r="T12" s="70"/>
      <c r="U12" s="70"/>
      <c r="V12" s="70"/>
      <c r="W12" s="23"/>
      <c r="X12" s="53"/>
      <c r="Y12" s="53"/>
      <c r="Z12" s="37"/>
      <c r="AA12" s="53"/>
      <c r="AB12" s="53"/>
      <c r="AC12" s="53"/>
      <c r="AD12" s="89"/>
      <c r="AE12" s="89"/>
      <c r="AF12" s="89"/>
      <c r="AG12" s="89"/>
      <c r="AH12" s="89"/>
      <c r="AI12" s="89"/>
      <c r="AJ12" s="85"/>
      <c r="AK12" s="75"/>
      <c r="AL12" s="89"/>
      <c r="AM12" s="256"/>
    </row>
    <row r="13" spans="1:91" ht="63.75" customHeight="1">
      <c r="A13" s="255" t="s">
        <v>27</v>
      </c>
      <c r="B13" s="36" t="d">
        <v>2024-09-30</v>
      </c>
      <c r="C13" s="23" t="s">
        <v>20</v>
      </c>
      <c r="D13" s="53" t="s">
        <v>45</v>
      </c>
      <c r="E13" s="53" t="s">
        <v>46</v>
      </c>
      <c r="F13" s="418" t="s">
        <v>54</v>
      </c>
      <c r="G13" s="314" t="s">
        <v>24</v>
      </c>
      <c r="H13" s="53" t="s">
        <v>55</v>
      </c>
      <c r="I13" s="54" t="s">
        <v>56</v>
      </c>
      <c r="J13" s="372" t="s">
        <v>27</v>
      </c>
      <c r="K13" s="317">
        <f t="shared" si="0"/>
        <v>1412955</v>
      </c>
      <c r="L13" s="318">
        <f t="shared" si="1"/>
        <v>249345</v>
      </c>
      <c r="M13" s="371">
        <v>1662300</v>
      </c>
      <c r="N13" s="213"/>
      <c r="O13" s="70"/>
      <c r="P13" s="89"/>
      <c r="Q13" s="89"/>
      <c r="R13" s="70"/>
      <c r="S13" s="70"/>
      <c r="T13" s="70"/>
      <c r="U13" s="70"/>
      <c r="V13" s="70"/>
      <c r="W13" s="23"/>
      <c r="X13" s="53"/>
      <c r="Y13" s="53"/>
      <c r="Z13" s="37"/>
      <c r="AA13" s="53"/>
      <c r="AB13" s="53"/>
      <c r="AC13" s="53"/>
      <c r="AD13" s="89"/>
      <c r="AE13" s="89"/>
      <c r="AF13" s="89"/>
      <c r="AG13" s="89"/>
      <c r="AH13" s="89"/>
      <c r="AI13" s="89"/>
      <c r="AJ13" s="85"/>
      <c r="AK13" s="75"/>
      <c r="AL13" s="89"/>
      <c r="AM13" s="256"/>
    </row>
    <row r="14" spans="1:91" ht="63.75" customHeight="1">
      <c r="A14" s="255" t="s">
        <v>27</v>
      </c>
      <c r="B14" s="36" t="d">
        <v>2024-09-30</v>
      </c>
      <c r="C14" s="23" t="s">
        <v>20</v>
      </c>
      <c r="D14" s="53" t="s">
        <v>45</v>
      </c>
      <c r="E14" s="53" t="s">
        <v>46</v>
      </c>
      <c r="F14" s="418" t="s">
        <v>57</v>
      </c>
      <c r="G14" s="314" t="s">
        <v>24</v>
      </c>
      <c r="H14" s="53" t="s">
        <v>58</v>
      </c>
      <c r="I14" s="53" t="s">
        <v>51</v>
      </c>
      <c r="J14" s="372" t="s">
        <v>27</v>
      </c>
      <c r="K14" s="317">
        <f t="shared" si="0"/>
        <v>2462138.7385</v>
      </c>
      <c r="L14" s="318">
        <f t="shared" si="1"/>
        <v>434495.07150000002</v>
      </c>
      <c r="M14" s="371">
        <v>2896633.81</v>
      </c>
      <c r="N14" s="213"/>
      <c r="O14" s="70"/>
      <c r="P14" s="89"/>
      <c r="Q14" s="89"/>
      <c r="R14" s="70"/>
      <c r="S14" s="70"/>
      <c r="T14" s="70"/>
      <c r="U14" s="70"/>
      <c r="V14" s="70"/>
      <c r="W14" s="23"/>
      <c r="X14" s="53"/>
      <c r="Y14" s="53"/>
      <c r="Z14" s="37"/>
      <c r="AA14" s="53"/>
      <c r="AB14" s="53"/>
      <c r="AC14" s="53"/>
      <c r="AD14" s="89"/>
      <c r="AE14" s="89"/>
      <c r="AF14" s="89"/>
      <c r="AG14" s="89"/>
      <c r="AH14" s="89"/>
      <c r="AI14" s="89"/>
      <c r="AJ14" s="85"/>
      <c r="AK14" s="75"/>
      <c r="AL14" s="89"/>
      <c r="AM14" s="256"/>
    </row>
    <row r="15" spans="1:91" ht="63.75" customHeight="1">
      <c r="A15" s="275" t="s">
        <v>27</v>
      </c>
      <c r="B15" s="37" t="d">
        <v>2024-09-30</v>
      </c>
      <c r="C15" s="23" t="s">
        <v>20</v>
      </c>
      <c r="D15" s="37" t="s">
        <v>59</v>
      </c>
      <c r="E15" s="53" t="s">
        <v>60</v>
      </c>
      <c r="F15" s="418" t="s">
        <v>61</v>
      </c>
      <c r="G15" s="38" t="s">
        <v>62</v>
      </c>
      <c r="H15" s="381" t="s">
        <v>63</v>
      </c>
      <c r="I15" s="38" t="s">
        <v>51</v>
      </c>
      <c r="J15" s="372" t="s">
        <v>27</v>
      </c>
      <c r="K15" s="118">
        <f t="shared" si="0"/>
        <v>457398.33649999992</v>
      </c>
      <c r="L15" s="70">
        <f t="shared" si="1"/>
        <v>80717.353499999983</v>
      </c>
      <c r="M15" s="235">
        <v>538115.68999999994</v>
      </c>
      <c r="N15" s="334"/>
      <c r="O15" s="188"/>
      <c r="P15" s="89"/>
      <c r="Q15" s="89"/>
      <c r="R15" s="188"/>
      <c r="S15" s="188"/>
      <c r="T15" s="188"/>
      <c r="U15" s="188"/>
      <c r="V15" s="188"/>
      <c r="W15" s="89"/>
      <c r="X15" s="89"/>
      <c r="Y15" s="89"/>
      <c r="Z15" s="37"/>
      <c r="AA15" s="89"/>
      <c r="AB15" s="188"/>
      <c r="AC15" s="89"/>
      <c r="AD15" s="89"/>
      <c r="AE15" s="89"/>
      <c r="AF15" s="89"/>
      <c r="AG15" s="89"/>
      <c r="AH15" s="89"/>
      <c r="AI15" s="89"/>
      <c r="AJ15" s="85"/>
      <c r="AK15" s="75"/>
      <c r="AL15" s="89"/>
      <c r="AM15" s="256"/>
    </row>
    <row r="16" spans="1:91" ht="63.75" customHeight="1">
      <c r="A16" s="275" t="s">
        <v>27</v>
      </c>
      <c r="B16" s="37" t="d">
        <v>2024-09-30</v>
      </c>
      <c r="C16" s="23" t="s">
        <v>20</v>
      </c>
      <c r="D16" s="37" t="s">
        <v>59</v>
      </c>
      <c r="E16" s="53" t="s">
        <v>60</v>
      </c>
      <c r="F16" s="418" t="s">
        <v>64</v>
      </c>
      <c r="G16" s="38" t="s">
        <v>62</v>
      </c>
      <c r="H16" s="381" t="s">
        <v>65</v>
      </c>
      <c r="I16" s="38" t="s">
        <v>51</v>
      </c>
      <c r="J16" s="372" t="s">
        <v>27</v>
      </c>
      <c r="K16" s="118">
        <f t="shared" si="0"/>
        <v>2986706.1659999997</v>
      </c>
      <c r="L16" s="70">
        <f t="shared" si="1"/>
        <v>527065.79399999999</v>
      </c>
      <c r="M16" s="235">
        <v>3513771.96</v>
      </c>
      <c r="N16" s="334"/>
      <c r="O16" s="188"/>
      <c r="P16" s="89"/>
      <c r="Q16" s="89"/>
      <c r="R16" s="188"/>
      <c r="S16" s="188"/>
      <c r="T16" s="188"/>
      <c r="U16" s="188"/>
      <c r="V16" s="188"/>
      <c r="W16" s="89"/>
      <c r="X16" s="89"/>
      <c r="Y16" s="89"/>
      <c r="Z16" s="37"/>
      <c r="AA16" s="89"/>
      <c r="AB16" s="188"/>
      <c r="AC16" s="89"/>
      <c r="AD16" s="89"/>
      <c r="AE16" s="89"/>
      <c r="AF16" s="89"/>
      <c r="AG16" s="89"/>
      <c r="AH16" s="89"/>
      <c r="AI16" s="89"/>
      <c r="AJ16" s="85"/>
      <c r="AK16" s="75"/>
      <c r="AL16" s="89"/>
      <c r="AM16" s="256"/>
    </row>
    <row r="17" spans="1:39" ht="63.75" customHeight="1">
      <c r="A17" s="275" t="s">
        <v>27</v>
      </c>
      <c r="B17" s="37" t="d">
        <v>2024-09-30</v>
      </c>
      <c r="C17" s="23" t="s">
        <v>20</v>
      </c>
      <c r="D17" s="37" t="s">
        <v>59</v>
      </c>
      <c r="E17" s="53" t="s">
        <v>60</v>
      </c>
      <c r="F17" s="418" t="s">
        <v>66</v>
      </c>
      <c r="G17" s="38" t="s">
        <v>62</v>
      </c>
      <c r="H17" s="381" t="s">
        <v>67</v>
      </c>
      <c r="I17" s="38" t="s">
        <v>51</v>
      </c>
      <c r="J17" s="372" t="s">
        <v>27</v>
      </c>
      <c r="K17" s="118">
        <f t="shared" ref="K17:K34" si="2">M17*(0.85)</f>
        <v>2113515.65</v>
      </c>
      <c r="L17" s="70">
        <f t="shared" ref="L17:L34" si="3">M17*(0.15)</f>
        <v>372973.35</v>
      </c>
      <c r="M17" s="235">
        <v>2486489</v>
      </c>
      <c r="N17" s="334"/>
      <c r="O17" s="188"/>
      <c r="P17" s="89"/>
      <c r="Q17" s="89"/>
      <c r="R17" s="188"/>
      <c r="S17" s="188"/>
      <c r="T17" s="188"/>
      <c r="U17" s="188"/>
      <c r="V17" s="188"/>
      <c r="W17" s="89"/>
      <c r="X17" s="89"/>
      <c r="Y17" s="89"/>
      <c r="Z17" s="37"/>
      <c r="AA17" s="89"/>
      <c r="AB17" s="188"/>
      <c r="AC17" s="89"/>
      <c r="AD17" s="89"/>
      <c r="AE17" s="89"/>
      <c r="AF17" s="89"/>
      <c r="AG17" s="89"/>
      <c r="AH17" s="89"/>
      <c r="AI17" s="89"/>
      <c r="AJ17" s="85"/>
      <c r="AK17" s="75"/>
      <c r="AL17" s="89"/>
      <c r="AM17" s="256"/>
    </row>
    <row r="18" spans="1:39" ht="63.75" customHeight="1">
      <c r="A18" s="275" t="s">
        <v>27</v>
      </c>
      <c r="B18" s="37" t="d">
        <v>2024-09-30</v>
      </c>
      <c r="C18" s="23" t="s">
        <v>20</v>
      </c>
      <c r="D18" s="37" t="s">
        <v>59</v>
      </c>
      <c r="E18" s="53" t="s">
        <v>60</v>
      </c>
      <c r="F18" s="418" t="s">
        <v>68</v>
      </c>
      <c r="G18" s="38" t="s">
        <v>62</v>
      </c>
      <c r="H18" s="381" t="s">
        <v>69</v>
      </c>
      <c r="I18" s="38" t="s">
        <v>38</v>
      </c>
      <c r="J18" s="372" t="s">
        <v>27</v>
      </c>
      <c r="K18" s="118">
        <f t="shared" si="2"/>
        <v>2255126.0155000002</v>
      </c>
      <c r="L18" s="70">
        <f t="shared" si="3"/>
        <v>397963.41450000001</v>
      </c>
      <c r="M18" s="235">
        <v>2653089.4300000002</v>
      </c>
      <c r="N18" s="334"/>
      <c r="O18" s="188"/>
      <c r="P18" s="89"/>
      <c r="Q18" s="89"/>
      <c r="R18" s="188"/>
      <c r="S18" s="188"/>
      <c r="T18" s="188"/>
      <c r="U18" s="188"/>
      <c r="V18" s="188"/>
      <c r="W18" s="89"/>
      <c r="X18" s="89"/>
      <c r="Y18" s="89"/>
      <c r="Z18" s="37"/>
      <c r="AA18" s="89"/>
      <c r="AB18" s="188"/>
      <c r="AC18" s="89"/>
      <c r="AD18" s="89"/>
      <c r="AE18" s="89"/>
      <c r="AF18" s="89"/>
      <c r="AG18" s="89"/>
      <c r="AH18" s="89"/>
      <c r="AI18" s="89"/>
      <c r="AJ18" s="85"/>
      <c r="AK18" s="75"/>
      <c r="AL18" s="89"/>
      <c r="AM18" s="256"/>
    </row>
    <row r="19" spans="1:39" ht="63.75" customHeight="1">
      <c r="A19" s="275" t="s">
        <v>27</v>
      </c>
      <c r="B19" s="37" t="d">
        <v>2024-09-30</v>
      </c>
      <c r="C19" s="23" t="s">
        <v>20</v>
      </c>
      <c r="D19" s="37" t="s">
        <v>59</v>
      </c>
      <c r="E19" s="53" t="s">
        <v>60</v>
      </c>
      <c r="F19" s="418" t="s">
        <v>70</v>
      </c>
      <c r="G19" s="38" t="s">
        <v>62</v>
      </c>
      <c r="H19" s="381" t="s">
        <v>71</v>
      </c>
      <c r="I19" s="38" t="s">
        <v>38</v>
      </c>
      <c r="J19" s="372" t="s">
        <v>27</v>
      </c>
      <c r="K19" s="118">
        <f t="shared" si="2"/>
        <v>526318.91200000001</v>
      </c>
      <c r="L19" s="70">
        <f t="shared" si="3"/>
        <v>92879.80799999999</v>
      </c>
      <c r="M19" s="235">
        <v>619198.71999999997</v>
      </c>
      <c r="N19" s="334"/>
      <c r="O19" s="188"/>
      <c r="P19" s="89"/>
      <c r="Q19" s="89"/>
      <c r="R19" s="188"/>
      <c r="S19" s="188"/>
      <c r="T19" s="188"/>
      <c r="U19" s="188"/>
      <c r="V19" s="188"/>
      <c r="W19" s="89"/>
      <c r="X19" s="89"/>
      <c r="Y19" s="89"/>
      <c r="Z19" s="37"/>
      <c r="AA19" s="89"/>
      <c r="AB19" s="188"/>
      <c r="AC19" s="89"/>
      <c r="AD19" s="89"/>
      <c r="AE19" s="89"/>
      <c r="AF19" s="89"/>
      <c r="AG19" s="89"/>
      <c r="AH19" s="89"/>
      <c r="AI19" s="89"/>
      <c r="AJ19" s="85"/>
      <c r="AK19" s="75"/>
      <c r="AL19" s="89"/>
      <c r="AM19" s="256"/>
    </row>
    <row r="20" spans="1:39" ht="63.75" customHeight="1">
      <c r="A20" s="275" t="s">
        <v>27</v>
      </c>
      <c r="B20" s="37" t="d">
        <v>2024-09-30</v>
      </c>
      <c r="C20" s="23" t="s">
        <v>20</v>
      </c>
      <c r="D20" s="37" t="s">
        <v>59</v>
      </c>
      <c r="E20" s="53" t="s">
        <v>60</v>
      </c>
      <c r="F20" s="418" t="s">
        <v>72</v>
      </c>
      <c r="G20" s="38" t="s">
        <v>62</v>
      </c>
      <c r="H20" s="381" t="s">
        <v>73</v>
      </c>
      <c r="I20" s="38" t="s">
        <v>38</v>
      </c>
      <c r="J20" s="372" t="s">
        <v>27</v>
      </c>
      <c r="K20" s="118">
        <f t="shared" si="2"/>
        <v>1460567.1635</v>
      </c>
      <c r="L20" s="70">
        <f t="shared" si="3"/>
        <v>257747.1465</v>
      </c>
      <c r="M20" s="235">
        <v>1718314.31</v>
      </c>
      <c r="N20" s="334"/>
      <c r="O20" s="188"/>
      <c r="P20" s="89"/>
      <c r="Q20" s="89"/>
      <c r="R20" s="188"/>
      <c r="S20" s="188"/>
      <c r="T20" s="188"/>
      <c r="U20" s="188"/>
      <c r="V20" s="188"/>
      <c r="W20" s="89"/>
      <c r="X20" s="89"/>
      <c r="Y20" s="89"/>
      <c r="Z20" s="37"/>
      <c r="AA20" s="89"/>
      <c r="AB20" s="188"/>
      <c r="AC20" s="89"/>
      <c r="AD20" s="89"/>
      <c r="AE20" s="89"/>
      <c r="AF20" s="89"/>
      <c r="AG20" s="89"/>
      <c r="AH20" s="89"/>
      <c r="AI20" s="89"/>
      <c r="AJ20" s="85"/>
      <c r="AK20" s="75"/>
      <c r="AL20" s="89"/>
      <c r="AM20" s="256"/>
    </row>
    <row r="21" spans="1:39" ht="63.75" customHeight="1">
      <c r="A21" s="275" t="s">
        <v>27</v>
      </c>
      <c r="B21" s="37" t="d">
        <v>2024-09-30</v>
      </c>
      <c r="C21" s="23" t="s">
        <v>20</v>
      </c>
      <c r="D21" s="37" t="s">
        <v>59</v>
      </c>
      <c r="E21" s="53" t="s">
        <v>60</v>
      </c>
      <c r="F21" s="418" t="s">
        <v>74</v>
      </c>
      <c r="G21" s="38" t="s">
        <v>62</v>
      </c>
      <c r="H21" s="381" t="s">
        <v>75</v>
      </c>
      <c r="I21" s="38" t="s">
        <v>38</v>
      </c>
      <c r="J21" s="372" t="s">
        <v>27</v>
      </c>
      <c r="K21" s="118">
        <f t="shared" si="2"/>
        <v>716577.75249999994</v>
      </c>
      <c r="L21" s="70">
        <f t="shared" si="3"/>
        <v>126454.89749999999</v>
      </c>
      <c r="M21" s="235">
        <v>843032.65</v>
      </c>
      <c r="N21" s="334"/>
      <c r="O21" s="188"/>
      <c r="P21" s="89"/>
      <c r="Q21" s="89"/>
      <c r="R21" s="188"/>
      <c r="S21" s="188"/>
      <c r="T21" s="188"/>
      <c r="U21" s="188"/>
      <c r="V21" s="188"/>
      <c r="W21" s="89"/>
      <c r="X21" s="89"/>
      <c r="Y21" s="89"/>
      <c r="Z21" s="37"/>
      <c r="AA21" s="89"/>
      <c r="AB21" s="188"/>
      <c r="AC21" s="89"/>
      <c r="AD21" s="89"/>
      <c r="AE21" s="89"/>
      <c r="AF21" s="89"/>
      <c r="AG21" s="89"/>
      <c r="AH21" s="89"/>
      <c r="AI21" s="89"/>
      <c r="AJ21" s="85"/>
      <c r="AK21" s="75"/>
      <c r="AL21" s="89"/>
      <c r="AM21" s="256"/>
    </row>
    <row r="22" spans="1:39" ht="63.75" customHeight="1">
      <c r="A22" s="275" t="s">
        <v>27</v>
      </c>
      <c r="B22" s="37" t="d">
        <v>2024-09-30</v>
      </c>
      <c r="C22" s="23" t="s">
        <v>20</v>
      </c>
      <c r="D22" s="37" t="s">
        <v>59</v>
      </c>
      <c r="E22" s="53" t="s">
        <v>60</v>
      </c>
      <c r="F22" s="418" t="s">
        <v>76</v>
      </c>
      <c r="G22" s="38" t="s">
        <v>62</v>
      </c>
      <c r="H22" s="381" t="s">
        <v>77</v>
      </c>
      <c r="I22" s="38" t="s">
        <v>38</v>
      </c>
      <c r="J22" s="372" t="s">
        <v>27</v>
      </c>
      <c r="K22" s="118">
        <f t="shared" si="2"/>
        <v>350083.41399999999</v>
      </c>
      <c r="L22" s="70">
        <f t="shared" si="3"/>
        <v>61779.425999999999</v>
      </c>
      <c r="M22" s="235">
        <v>411862.84</v>
      </c>
      <c r="N22" s="334"/>
      <c r="O22" s="188"/>
      <c r="P22" s="89"/>
      <c r="Q22" s="89"/>
      <c r="R22" s="188"/>
      <c r="S22" s="188"/>
      <c r="T22" s="188"/>
      <c r="U22" s="188"/>
      <c r="V22" s="188"/>
      <c r="W22" s="89"/>
      <c r="X22" s="89"/>
      <c r="Y22" s="89"/>
      <c r="Z22" s="37"/>
      <c r="AA22" s="89"/>
      <c r="AB22" s="188"/>
      <c r="AC22" s="89"/>
      <c r="AD22" s="89"/>
      <c r="AE22" s="89"/>
      <c r="AF22" s="89"/>
      <c r="AG22" s="89"/>
      <c r="AH22" s="89"/>
      <c r="AI22" s="89"/>
      <c r="AJ22" s="85"/>
      <c r="AK22" s="75"/>
      <c r="AL22" s="89"/>
      <c r="AM22" s="256"/>
    </row>
    <row r="23" spans="1:39" ht="63.75" customHeight="1">
      <c r="A23" s="275" t="s">
        <v>27</v>
      </c>
      <c r="B23" s="37" t="d">
        <v>2024-09-30</v>
      </c>
      <c r="C23" s="23" t="s">
        <v>20</v>
      </c>
      <c r="D23" s="37" t="s">
        <v>59</v>
      </c>
      <c r="E23" s="53" t="s">
        <v>60</v>
      </c>
      <c r="F23" s="418" t="s">
        <v>78</v>
      </c>
      <c r="G23" s="38" t="s">
        <v>62</v>
      </c>
      <c r="H23" s="381" t="s">
        <v>79</v>
      </c>
      <c r="I23" s="54" t="s">
        <v>80</v>
      </c>
      <c r="J23" s="372" t="s">
        <v>27</v>
      </c>
      <c r="K23" s="317">
        <f t="shared" si="2"/>
        <v>221520.19999999998</v>
      </c>
      <c r="L23" s="318">
        <f t="shared" si="3"/>
        <v>39091.799999999996</v>
      </c>
      <c r="M23" s="371">
        <v>260612</v>
      </c>
      <c r="N23" s="213"/>
      <c r="O23" s="70"/>
      <c r="P23" s="89"/>
      <c r="Q23" s="89"/>
      <c r="R23" s="70"/>
      <c r="S23" s="70"/>
      <c r="T23" s="70"/>
      <c r="U23" s="70"/>
      <c r="V23" s="70"/>
      <c r="W23" s="23"/>
      <c r="X23" s="53"/>
      <c r="Y23" s="53"/>
      <c r="Z23" s="37"/>
      <c r="AA23" s="53"/>
      <c r="AB23" s="53"/>
      <c r="AC23" s="53"/>
      <c r="AD23" s="89"/>
      <c r="AE23" s="89"/>
      <c r="AF23" s="89"/>
      <c r="AG23" s="89"/>
      <c r="AH23" s="89"/>
      <c r="AI23" s="89"/>
      <c r="AJ23" s="85"/>
      <c r="AK23" s="75"/>
      <c r="AL23" s="89"/>
      <c r="AM23" s="256"/>
    </row>
    <row r="24" spans="1:39" ht="63.75" customHeight="1">
      <c r="A24" s="275" t="s">
        <v>27</v>
      </c>
      <c r="B24" s="37" t="d">
        <v>2024-09-30</v>
      </c>
      <c r="C24" s="23" t="s">
        <v>20</v>
      </c>
      <c r="D24" s="37" t="s">
        <v>59</v>
      </c>
      <c r="E24" s="53" t="s">
        <v>60</v>
      </c>
      <c r="F24" s="418" t="s">
        <v>81</v>
      </c>
      <c r="G24" s="38" t="s">
        <v>62</v>
      </c>
      <c r="H24" s="381" t="s">
        <v>82</v>
      </c>
      <c r="I24" s="54" t="s">
        <v>80</v>
      </c>
      <c r="J24" s="372" t="s">
        <v>27</v>
      </c>
      <c r="K24" s="317">
        <f t="shared" si="2"/>
        <v>435799.25</v>
      </c>
      <c r="L24" s="318">
        <f t="shared" si="3"/>
        <v>76905.75</v>
      </c>
      <c r="M24" s="371">
        <v>512705</v>
      </c>
      <c r="N24" s="213"/>
      <c r="O24" s="70"/>
      <c r="P24" s="89"/>
      <c r="Q24" s="89"/>
      <c r="R24" s="70"/>
      <c r="S24" s="70"/>
      <c r="T24" s="70"/>
      <c r="U24" s="70"/>
      <c r="V24" s="70"/>
      <c r="W24" s="23"/>
      <c r="X24" s="53"/>
      <c r="Y24" s="53"/>
      <c r="Z24" s="37"/>
      <c r="AA24" s="53"/>
      <c r="AB24" s="53"/>
      <c r="AC24" s="53"/>
      <c r="AD24" s="89"/>
      <c r="AE24" s="89"/>
      <c r="AF24" s="89"/>
      <c r="AG24" s="89"/>
      <c r="AH24" s="89"/>
      <c r="AI24" s="89"/>
      <c r="AJ24" s="85"/>
      <c r="AK24" s="75"/>
      <c r="AL24" s="89"/>
      <c r="AM24" s="256"/>
    </row>
    <row r="25" spans="1:39" ht="63.75" customHeight="1">
      <c r="A25" s="275" t="s">
        <v>27</v>
      </c>
      <c r="B25" s="37" t="d">
        <v>2024-09-30</v>
      </c>
      <c r="C25" s="23" t="s">
        <v>20</v>
      </c>
      <c r="D25" s="37" t="s">
        <v>59</v>
      </c>
      <c r="E25" s="53" t="s">
        <v>60</v>
      </c>
      <c r="F25" s="418" t="s">
        <v>83</v>
      </c>
      <c r="G25" s="38" t="s">
        <v>62</v>
      </c>
      <c r="H25" s="381" t="s">
        <v>84</v>
      </c>
      <c r="I25" s="54" t="s">
        <v>80</v>
      </c>
      <c r="J25" s="372" t="s">
        <v>27</v>
      </c>
      <c r="K25" s="317">
        <f t="shared" si="2"/>
        <v>615257.95649999997</v>
      </c>
      <c r="L25" s="318">
        <f t="shared" si="3"/>
        <v>108574.9335</v>
      </c>
      <c r="M25" s="371">
        <v>723832.89</v>
      </c>
      <c r="N25" s="213"/>
      <c r="O25" s="70"/>
      <c r="P25" s="89"/>
      <c r="Q25" s="89"/>
      <c r="R25" s="70"/>
      <c r="S25" s="70"/>
      <c r="T25" s="70"/>
      <c r="U25" s="70"/>
      <c r="V25" s="70"/>
      <c r="W25" s="23"/>
      <c r="X25" s="53"/>
      <c r="Y25" s="53"/>
      <c r="Z25" s="37"/>
      <c r="AA25" s="53"/>
      <c r="AB25" s="53"/>
      <c r="AC25" s="53"/>
      <c r="AD25" s="89"/>
      <c r="AE25" s="89"/>
      <c r="AF25" s="89"/>
      <c r="AG25" s="89"/>
      <c r="AH25" s="89"/>
      <c r="AI25" s="89"/>
      <c r="AJ25" s="85"/>
      <c r="AK25" s="75"/>
      <c r="AL25" s="89"/>
      <c r="AM25" s="256"/>
    </row>
    <row r="26" spans="1:39" ht="63.75" customHeight="1">
      <c r="A26" s="275" t="s">
        <v>27</v>
      </c>
      <c r="B26" s="37" t="d">
        <v>2024-09-30</v>
      </c>
      <c r="C26" s="23" t="s">
        <v>20</v>
      </c>
      <c r="D26" s="37" t="s">
        <v>59</v>
      </c>
      <c r="E26" s="53" t="s">
        <v>60</v>
      </c>
      <c r="F26" s="418" t="s">
        <v>85</v>
      </c>
      <c r="G26" s="38" t="s">
        <v>62</v>
      </c>
      <c r="H26" s="381" t="s">
        <v>86</v>
      </c>
      <c r="I26" s="54" t="s">
        <v>80</v>
      </c>
      <c r="J26" s="372" t="s">
        <v>27</v>
      </c>
      <c r="K26" s="317">
        <f t="shared" si="2"/>
        <v>324246.03200000001</v>
      </c>
      <c r="L26" s="318">
        <f t="shared" si="3"/>
        <v>57219.887999999999</v>
      </c>
      <c r="M26" s="371">
        <v>381465.92</v>
      </c>
      <c r="N26" s="213"/>
      <c r="O26" s="70"/>
      <c r="P26" s="89"/>
      <c r="Q26" s="89"/>
      <c r="R26" s="70"/>
      <c r="S26" s="70"/>
      <c r="T26" s="70"/>
      <c r="U26" s="70"/>
      <c r="V26" s="70"/>
      <c r="W26" s="23"/>
      <c r="X26" s="53"/>
      <c r="Y26" s="53"/>
      <c r="Z26" s="37"/>
      <c r="AA26" s="53"/>
      <c r="AB26" s="53"/>
      <c r="AC26" s="53"/>
      <c r="AD26" s="89"/>
      <c r="AE26" s="89"/>
      <c r="AF26" s="89"/>
      <c r="AG26" s="89"/>
      <c r="AH26" s="89"/>
      <c r="AI26" s="89"/>
      <c r="AJ26" s="85"/>
      <c r="AK26" s="75"/>
      <c r="AL26" s="89"/>
      <c r="AM26" s="256"/>
    </row>
    <row r="27" spans="1:39" ht="63.75" customHeight="1">
      <c r="A27" s="275" t="s">
        <v>27</v>
      </c>
      <c r="B27" s="37" t="d">
        <v>2024-09-30</v>
      </c>
      <c r="C27" s="23" t="s">
        <v>20</v>
      </c>
      <c r="D27" s="37" t="s">
        <v>59</v>
      </c>
      <c r="E27" s="53" t="s">
        <v>60</v>
      </c>
      <c r="F27" s="418" t="s">
        <v>87</v>
      </c>
      <c r="G27" s="38" t="s">
        <v>62</v>
      </c>
      <c r="H27" s="381" t="s">
        <v>88</v>
      </c>
      <c r="I27" s="54" t="s">
        <v>80</v>
      </c>
      <c r="J27" s="372" t="s">
        <v>27</v>
      </c>
      <c r="K27" s="317">
        <f t="shared" si="2"/>
        <v>629638.84299999999</v>
      </c>
      <c r="L27" s="318">
        <f t="shared" si="3"/>
        <v>111112.73699999999</v>
      </c>
      <c r="M27" s="371">
        <v>740751.58</v>
      </c>
      <c r="N27" s="213"/>
      <c r="O27" s="70"/>
      <c r="P27" s="89"/>
      <c r="Q27" s="89"/>
      <c r="R27" s="70"/>
      <c r="S27" s="70"/>
      <c r="T27" s="70"/>
      <c r="U27" s="70"/>
      <c r="V27" s="70"/>
      <c r="W27" s="23"/>
      <c r="X27" s="53"/>
      <c r="Y27" s="53"/>
      <c r="Z27" s="37"/>
      <c r="AA27" s="53"/>
      <c r="AB27" s="53"/>
      <c r="AC27" s="53"/>
      <c r="AD27" s="89"/>
      <c r="AE27" s="89"/>
      <c r="AF27" s="89"/>
      <c r="AG27" s="89"/>
      <c r="AH27" s="89"/>
      <c r="AI27" s="89"/>
      <c r="AJ27" s="85"/>
      <c r="AK27" s="75"/>
      <c r="AL27" s="89"/>
      <c r="AM27" s="256"/>
    </row>
    <row r="28" spans="1:39" ht="63.75" customHeight="1">
      <c r="A28" s="275" t="s">
        <v>27</v>
      </c>
      <c r="B28" s="37" t="d">
        <v>2024-09-30</v>
      </c>
      <c r="C28" s="23" t="s">
        <v>20</v>
      </c>
      <c r="D28" s="37" t="s">
        <v>59</v>
      </c>
      <c r="E28" s="53" t="s">
        <v>60</v>
      </c>
      <c r="F28" s="418" t="s">
        <v>89</v>
      </c>
      <c r="G28" s="38" t="s">
        <v>62</v>
      </c>
      <c r="H28" s="381" t="s">
        <v>90</v>
      </c>
      <c r="I28" s="54" t="s">
        <v>80</v>
      </c>
      <c r="J28" s="372" t="s">
        <v>27</v>
      </c>
      <c r="K28" s="317">
        <f t="shared" si="2"/>
        <v>1360000</v>
      </c>
      <c r="L28" s="318">
        <f t="shared" si="3"/>
        <v>240000</v>
      </c>
      <c r="M28" s="371">
        <v>1600000</v>
      </c>
      <c r="N28" s="213"/>
      <c r="O28" s="70"/>
      <c r="P28" s="89"/>
      <c r="Q28" s="89"/>
      <c r="R28" s="70"/>
      <c r="S28" s="70"/>
      <c r="T28" s="70"/>
      <c r="U28" s="70"/>
      <c r="V28" s="70"/>
      <c r="W28" s="23"/>
      <c r="X28" s="53"/>
      <c r="Y28" s="53"/>
      <c r="Z28" s="37"/>
      <c r="AA28" s="53"/>
      <c r="AB28" s="53"/>
      <c r="AC28" s="53"/>
      <c r="AD28" s="89"/>
      <c r="AE28" s="89"/>
      <c r="AF28" s="89"/>
      <c r="AG28" s="89"/>
      <c r="AH28" s="89"/>
      <c r="AI28" s="89"/>
      <c r="AJ28" s="85"/>
      <c r="AK28" s="75"/>
      <c r="AL28" s="89"/>
      <c r="AM28" s="256"/>
    </row>
    <row r="29" spans="1:39" ht="63.75" customHeight="1">
      <c r="A29" s="275" t="s">
        <v>27</v>
      </c>
      <c r="B29" s="37" t="d">
        <v>2024-09-30</v>
      </c>
      <c r="C29" s="23" t="s">
        <v>20</v>
      </c>
      <c r="D29" s="37" t="s">
        <v>59</v>
      </c>
      <c r="E29" s="53" t="s">
        <v>60</v>
      </c>
      <c r="F29" s="418" t="s">
        <v>91</v>
      </c>
      <c r="G29" s="38" t="s">
        <v>62</v>
      </c>
      <c r="H29" s="381" t="s">
        <v>92</v>
      </c>
      <c r="I29" s="54" t="s">
        <v>80</v>
      </c>
      <c r="J29" s="372" t="s">
        <v>27</v>
      </c>
      <c r="K29" s="317">
        <f t="shared" si="2"/>
        <v>192690.99650000001</v>
      </c>
      <c r="L29" s="318">
        <f t="shared" si="3"/>
        <v>34004.2935</v>
      </c>
      <c r="M29" s="382">
        <v>226695.29</v>
      </c>
      <c r="N29" s="359"/>
      <c r="O29" s="336"/>
      <c r="P29" s="337"/>
      <c r="Q29" s="337"/>
      <c r="R29" s="336"/>
      <c r="S29" s="336"/>
      <c r="T29" s="336"/>
      <c r="U29" s="336"/>
      <c r="V29" s="336"/>
      <c r="W29" s="338"/>
      <c r="X29" s="335"/>
      <c r="Y29" s="335"/>
      <c r="Z29" s="339"/>
      <c r="AA29" s="335"/>
      <c r="AB29" s="335"/>
      <c r="AC29" s="335"/>
      <c r="AD29" s="337"/>
      <c r="AE29" s="337"/>
      <c r="AF29" s="337"/>
      <c r="AG29" s="337"/>
      <c r="AH29" s="337"/>
      <c r="AI29" s="337"/>
      <c r="AJ29" s="340"/>
      <c r="AK29" s="341"/>
      <c r="AL29" s="337"/>
      <c r="AM29" s="426"/>
    </row>
    <row r="30" spans="1:39" ht="63.75" customHeight="1">
      <c r="A30" s="275" t="s">
        <v>27</v>
      </c>
      <c r="B30" s="37" t="d">
        <v>2024-09-30</v>
      </c>
      <c r="C30" s="23" t="s">
        <v>20</v>
      </c>
      <c r="D30" s="37" t="s">
        <v>59</v>
      </c>
      <c r="E30" s="53" t="s">
        <v>60</v>
      </c>
      <c r="F30" s="418" t="s">
        <v>93</v>
      </c>
      <c r="G30" s="38" t="s">
        <v>62</v>
      </c>
      <c r="H30" s="381" t="s">
        <v>94</v>
      </c>
      <c r="I30" s="54" t="s">
        <v>80</v>
      </c>
      <c r="J30" s="372" t="s">
        <v>27</v>
      </c>
      <c r="K30" s="118">
        <f t="shared" si="2"/>
        <v>255364.61600000001</v>
      </c>
      <c r="L30" s="70">
        <f t="shared" si="3"/>
        <v>45064.344000000005</v>
      </c>
      <c r="M30" s="371">
        <v>300428.96000000002</v>
      </c>
      <c r="N30" s="213"/>
      <c r="O30" s="70"/>
      <c r="P30" s="89"/>
      <c r="Q30" s="89"/>
      <c r="R30" s="70"/>
      <c r="S30" s="70"/>
      <c r="T30" s="70"/>
      <c r="U30" s="70"/>
      <c r="V30" s="70"/>
      <c r="W30" s="23"/>
      <c r="X30" s="53"/>
      <c r="Y30" s="53"/>
      <c r="Z30" s="37"/>
      <c r="AA30" s="53"/>
      <c r="AB30" s="53"/>
      <c r="AC30" s="53"/>
      <c r="AD30" s="89"/>
      <c r="AE30" s="89"/>
      <c r="AF30" s="89"/>
      <c r="AG30" s="89"/>
      <c r="AH30" s="89"/>
      <c r="AI30" s="89"/>
      <c r="AJ30" s="85"/>
      <c r="AK30" s="75"/>
      <c r="AL30" s="89"/>
      <c r="AM30" s="256"/>
    </row>
    <row r="31" spans="1:39" ht="63.75" customHeight="1">
      <c r="A31" s="275" t="s">
        <v>27</v>
      </c>
      <c r="B31" s="37" t="d">
        <v>2024-09-30</v>
      </c>
      <c r="C31" s="23" t="s">
        <v>20</v>
      </c>
      <c r="D31" s="37" t="s">
        <v>59</v>
      </c>
      <c r="E31" s="53" t="s">
        <v>60</v>
      </c>
      <c r="F31" s="418" t="s">
        <v>95</v>
      </c>
      <c r="G31" s="38" t="s">
        <v>62</v>
      </c>
      <c r="H31" s="381" t="s">
        <v>96</v>
      </c>
      <c r="I31" s="54" t="s">
        <v>80</v>
      </c>
      <c r="J31" s="372" t="s">
        <v>27</v>
      </c>
      <c r="K31" s="118">
        <f t="shared" si="2"/>
        <v>235171.20850000001</v>
      </c>
      <c r="L31" s="70">
        <f t="shared" si="3"/>
        <v>41500.801500000001</v>
      </c>
      <c r="M31" s="371">
        <v>276672.01</v>
      </c>
      <c r="N31" s="213"/>
      <c r="O31" s="70"/>
      <c r="P31" s="89"/>
      <c r="Q31" s="89"/>
      <c r="R31" s="70"/>
      <c r="S31" s="70"/>
      <c r="T31" s="70"/>
      <c r="U31" s="70"/>
      <c r="V31" s="70"/>
      <c r="W31" s="23"/>
      <c r="X31" s="53"/>
      <c r="Y31" s="53"/>
      <c r="Z31" s="37"/>
      <c r="AA31" s="53"/>
      <c r="AB31" s="53"/>
      <c r="AC31" s="53"/>
      <c r="AD31" s="89"/>
      <c r="AE31" s="89"/>
      <c r="AF31" s="89"/>
      <c r="AG31" s="89"/>
      <c r="AH31" s="89"/>
      <c r="AI31" s="89"/>
      <c r="AJ31" s="85"/>
      <c r="AK31" s="75"/>
      <c r="AL31" s="89"/>
      <c r="AM31" s="256"/>
    </row>
    <row r="32" spans="1:39" ht="63.75" customHeight="1">
      <c r="A32" s="275" t="s">
        <v>27</v>
      </c>
      <c r="B32" s="37" t="d">
        <v>2024-09-30</v>
      </c>
      <c r="C32" s="23" t="s">
        <v>20</v>
      </c>
      <c r="D32" s="37" t="s">
        <v>59</v>
      </c>
      <c r="E32" s="53" t="s">
        <v>60</v>
      </c>
      <c r="F32" s="418" t="s">
        <v>97</v>
      </c>
      <c r="G32" s="38" t="s">
        <v>62</v>
      </c>
      <c r="H32" s="381" t="s">
        <v>98</v>
      </c>
      <c r="I32" s="54" t="s">
        <v>80</v>
      </c>
      <c r="J32" s="372" t="s">
        <v>27</v>
      </c>
      <c r="K32" s="118">
        <f t="shared" si="2"/>
        <v>241293.91149999999</v>
      </c>
      <c r="L32" s="70">
        <f t="shared" si="3"/>
        <v>42581.2785</v>
      </c>
      <c r="M32" s="371">
        <v>283875.19</v>
      </c>
      <c r="N32" s="213"/>
      <c r="O32" s="70"/>
      <c r="P32" s="89"/>
      <c r="Q32" s="89"/>
      <c r="R32" s="70"/>
      <c r="S32" s="70"/>
      <c r="T32" s="70"/>
      <c r="U32" s="70"/>
      <c r="V32" s="70"/>
      <c r="W32" s="23"/>
      <c r="X32" s="53"/>
      <c r="Y32" s="53"/>
      <c r="Z32" s="37"/>
      <c r="AA32" s="53"/>
      <c r="AB32" s="53"/>
      <c r="AC32" s="53"/>
      <c r="AD32" s="89"/>
      <c r="AE32" s="89"/>
      <c r="AF32" s="89"/>
      <c r="AG32" s="89"/>
      <c r="AH32" s="89"/>
      <c r="AI32" s="89"/>
      <c r="AJ32" s="85"/>
      <c r="AK32" s="75"/>
      <c r="AL32" s="89"/>
      <c r="AM32" s="256"/>
    </row>
    <row r="33" spans="1:90" ht="63.75" customHeight="1">
      <c r="A33" s="275" t="s">
        <v>27</v>
      </c>
      <c r="B33" s="37" t="d">
        <v>2024-09-30</v>
      </c>
      <c r="C33" s="23" t="s">
        <v>20</v>
      </c>
      <c r="D33" s="37" t="s">
        <v>59</v>
      </c>
      <c r="E33" s="53" t="s">
        <v>60</v>
      </c>
      <c r="F33" s="418" t="s">
        <v>99</v>
      </c>
      <c r="G33" s="38" t="s">
        <v>62</v>
      </c>
      <c r="H33" s="381" t="s">
        <v>100</v>
      </c>
      <c r="I33" s="54" t="s">
        <v>80</v>
      </c>
      <c r="J33" s="372" t="s">
        <v>27</v>
      </c>
      <c r="K33" s="118">
        <f t="shared" si="2"/>
        <v>545267.554</v>
      </c>
      <c r="L33" s="70">
        <f t="shared" si="3"/>
        <v>96223.686000000002</v>
      </c>
      <c r="M33" s="371">
        <v>641491.24</v>
      </c>
      <c r="N33" s="213"/>
      <c r="O33" s="70"/>
      <c r="P33" s="89"/>
      <c r="Q33" s="89"/>
      <c r="R33" s="70"/>
      <c r="S33" s="70"/>
      <c r="T33" s="70"/>
      <c r="U33" s="70"/>
      <c r="V33" s="70"/>
      <c r="W33" s="23"/>
      <c r="X33" s="53"/>
      <c r="Y33" s="53"/>
      <c r="Z33" s="37"/>
      <c r="AA33" s="53"/>
      <c r="AB33" s="53"/>
      <c r="AC33" s="53"/>
      <c r="AD33" s="89"/>
      <c r="AE33" s="89"/>
      <c r="AF33" s="89"/>
      <c r="AG33" s="89"/>
      <c r="AH33" s="89"/>
      <c r="AI33" s="89"/>
      <c r="AJ33" s="85"/>
      <c r="AK33" s="75"/>
      <c r="AL33" s="89"/>
      <c r="AM33" s="256"/>
    </row>
    <row r="34" spans="1:90" ht="63.75" customHeight="1">
      <c r="A34" s="275" t="s">
        <v>27</v>
      </c>
      <c r="B34" s="37" t="d">
        <v>2024-09-30</v>
      </c>
      <c r="C34" s="23" t="s">
        <v>20</v>
      </c>
      <c r="D34" s="37" t="s">
        <v>59</v>
      </c>
      <c r="E34" s="53" t="s">
        <v>60</v>
      </c>
      <c r="F34" s="418" t="s">
        <v>101</v>
      </c>
      <c r="G34" s="38" t="s">
        <v>62</v>
      </c>
      <c r="H34" s="381" t="s">
        <v>102</v>
      </c>
      <c r="I34" s="54" t="s">
        <v>80</v>
      </c>
      <c r="J34" s="372" t="s">
        <v>27</v>
      </c>
      <c r="K34" s="118">
        <f t="shared" si="2"/>
        <v>687653.59549999994</v>
      </c>
      <c r="L34" s="70">
        <f t="shared" si="3"/>
        <v>121350.63449999999</v>
      </c>
      <c r="M34" s="371">
        <v>809004.23</v>
      </c>
      <c r="N34" s="156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415"/>
    </row>
    <row r="35" spans="1:90" ht="63.75" customHeight="1">
      <c r="A35" s="247" t="s">
        <v>27</v>
      </c>
      <c r="B35" s="25" t="s">
        <v>27</v>
      </c>
      <c r="C35" s="25"/>
      <c r="D35" s="25" t="s">
        <v>33</v>
      </c>
      <c r="E35" s="73"/>
      <c r="F35" s="25"/>
      <c r="G35" s="73"/>
      <c r="H35" s="73"/>
      <c r="I35" s="164"/>
      <c r="J35" s="357">
        <v>30640035.84</v>
      </c>
      <c r="K35" s="363">
        <f>SUM(K10:K34)</f>
        <v>27200552.313000005</v>
      </c>
      <c r="L35" s="165">
        <f>SUM(L10:L34)</f>
        <v>4800097.4669999983</v>
      </c>
      <c r="M35" s="364">
        <f>SUM(M10:M34)</f>
        <v>32000649.779999997</v>
      </c>
      <c r="N35" s="360"/>
      <c r="O35" s="166"/>
      <c r="P35" s="167"/>
      <c r="Q35" s="167"/>
      <c r="R35" s="166"/>
      <c r="S35" s="166"/>
      <c r="T35" s="166"/>
      <c r="U35" s="166"/>
      <c r="V35" s="166"/>
      <c r="W35" s="168"/>
      <c r="X35" s="164"/>
      <c r="Y35" s="164"/>
      <c r="Z35" s="169" t="d">
        <v>2023-10-06</v>
      </c>
      <c r="AA35" s="164"/>
      <c r="AB35" s="164"/>
      <c r="AC35" s="164"/>
      <c r="AD35" s="167"/>
      <c r="AE35" s="167"/>
      <c r="AF35" s="167"/>
      <c r="AG35" s="167"/>
      <c r="AH35" s="167"/>
      <c r="AI35" s="167"/>
      <c r="AJ35" s="333">
        <f>K35/J35</f>
        <v>0.88774544700402036</v>
      </c>
      <c r="AK35" s="77">
        <f>J35-K35</f>
        <v>3439483.5269999951</v>
      </c>
      <c r="AL35" s="88"/>
      <c r="AM35" s="257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</row>
    <row r="36" spans="1:90" ht="63.75" customHeight="1">
      <c r="A36" s="258" t="d">
        <v>2023-12-13</v>
      </c>
      <c r="B36" s="36" t="s">
        <v>27</v>
      </c>
      <c r="C36" s="23" t="s">
        <v>103</v>
      </c>
      <c r="D36" s="37" t="s">
        <v>104</v>
      </c>
      <c r="E36" s="53" t="s">
        <v>105</v>
      </c>
      <c r="F36" s="23" t="s">
        <v>106</v>
      </c>
      <c r="G36" s="53" t="s">
        <v>31</v>
      </c>
      <c r="H36" s="53" t="s">
        <v>107</v>
      </c>
      <c r="I36" s="54" t="s">
        <v>56</v>
      </c>
      <c r="J36" s="203" t="s">
        <v>27</v>
      </c>
      <c r="K36" s="231">
        <f>M36*(0.85)</f>
        <v>4747405.6605000002</v>
      </c>
      <c r="L36" s="170">
        <f>M36*(0.15)</f>
        <v>837777.46950000001</v>
      </c>
      <c r="M36" s="232">
        <v>5585183.1299999999</v>
      </c>
      <c r="N36" s="212">
        <f>SUM(K36:M36)</f>
        <v>11170366.26</v>
      </c>
      <c r="O36" s="159"/>
      <c r="P36" s="160"/>
      <c r="Q36" s="160"/>
      <c r="R36" s="159"/>
      <c r="S36" s="159"/>
      <c r="T36" s="159"/>
      <c r="U36" s="159"/>
      <c r="V36" s="159"/>
      <c r="W36" s="161"/>
      <c r="X36" s="54"/>
      <c r="Y36" s="54"/>
      <c r="Z36" s="162"/>
      <c r="AA36" s="54"/>
      <c r="AB36" s="54"/>
      <c r="AC36" s="54"/>
      <c r="AD36" s="160"/>
      <c r="AE36" s="160"/>
      <c r="AF36" s="160"/>
      <c r="AG36" s="160"/>
      <c r="AH36" s="160"/>
      <c r="AI36" s="160"/>
      <c r="AJ36" s="163"/>
      <c r="AK36" s="75"/>
      <c r="AL36" s="89"/>
      <c r="AM36" s="256"/>
    </row>
    <row r="37" spans="1:90" ht="63.75" customHeight="1">
      <c r="A37" s="259" t="s">
        <v>108</v>
      </c>
      <c r="B37" s="7" t="s">
        <v>27</v>
      </c>
      <c r="C37" s="23" t="s">
        <v>103</v>
      </c>
      <c r="D37" s="37" t="s">
        <v>109</v>
      </c>
      <c r="E37" s="53" t="s">
        <v>105</v>
      </c>
      <c r="F37" s="23" t="s">
        <v>110</v>
      </c>
      <c r="G37" s="53" t="s">
        <v>30</v>
      </c>
      <c r="H37" s="53" t="s">
        <v>30</v>
      </c>
      <c r="I37" s="53" t="s">
        <v>51</v>
      </c>
      <c r="J37" s="372" t="s">
        <v>27</v>
      </c>
      <c r="K37" s="118">
        <v>0</v>
      </c>
      <c r="L37" s="70">
        <v>0</v>
      </c>
      <c r="M37" s="119">
        <v>0</v>
      </c>
      <c r="N37" s="213"/>
      <c r="O37" s="70"/>
      <c r="P37" s="89"/>
      <c r="Q37" s="89"/>
      <c r="R37" s="70"/>
      <c r="S37" s="70"/>
      <c r="T37" s="70"/>
      <c r="U37" s="70"/>
      <c r="V37" s="70"/>
      <c r="W37" s="23" t="s">
        <v>111</v>
      </c>
      <c r="X37" s="53" t="s">
        <v>518</v>
      </c>
      <c r="Y37" s="53"/>
      <c r="Z37" s="37" t="d">
        <v>2023-10-06</v>
      </c>
      <c r="AA37" s="53"/>
      <c r="AB37" s="53"/>
      <c r="AC37" s="53"/>
      <c r="AD37" s="89"/>
      <c r="AE37" s="89"/>
      <c r="AF37" s="89"/>
      <c r="AG37" s="89"/>
      <c r="AH37" s="89"/>
      <c r="AI37" s="89"/>
      <c r="AJ37" s="78"/>
      <c r="AK37" s="75"/>
      <c r="AL37" s="38">
        <v>7</v>
      </c>
      <c r="AM37" s="25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</row>
    <row r="38" spans="1:90" ht="63.75" customHeight="1">
      <c r="A38" s="247" t="s">
        <v>27</v>
      </c>
      <c r="B38" s="25" t="s">
        <v>27</v>
      </c>
      <c r="C38" s="94"/>
      <c r="D38" s="25" t="s">
        <v>33</v>
      </c>
      <c r="E38" s="73"/>
      <c r="F38" s="25"/>
      <c r="G38" s="73"/>
      <c r="H38" s="73"/>
      <c r="I38" s="73"/>
      <c r="J38" s="204">
        <v>13436484</v>
      </c>
      <c r="K38" s="233">
        <f>K36+K37</f>
        <v>4747405.6605000002</v>
      </c>
      <c r="L38" s="150">
        <f>L36+L37</f>
        <v>837777.46950000001</v>
      </c>
      <c r="M38" s="234">
        <f>M36+M37</f>
        <v>5585183.1299999999</v>
      </c>
      <c r="N38" s="214"/>
      <c r="O38" s="73"/>
      <c r="P38" s="88"/>
      <c r="Q38" s="88"/>
      <c r="R38" s="73"/>
      <c r="S38" s="73"/>
      <c r="T38" s="73"/>
      <c r="U38" s="73"/>
      <c r="V38" s="73"/>
      <c r="W38" s="73"/>
      <c r="X38" s="73"/>
      <c r="Y38" s="73"/>
      <c r="Z38" s="152" t="d">
        <v>2023-10-06</v>
      </c>
      <c r="AA38" s="73"/>
      <c r="AB38" s="73"/>
      <c r="AC38" s="73"/>
      <c r="AD38" s="88"/>
      <c r="AE38" s="88"/>
      <c r="AF38" s="88"/>
      <c r="AG38" s="88"/>
      <c r="AH38" s="88"/>
      <c r="AI38" s="88"/>
      <c r="AJ38" s="86">
        <f>K38/J38</f>
        <v>0.3533220193988249</v>
      </c>
      <c r="AK38" s="77">
        <f>J38-K38</f>
        <v>8689078.3394999988</v>
      </c>
      <c r="AL38" s="88"/>
      <c r="AM38" s="257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</row>
    <row r="39" spans="1:90" ht="63.75" customHeight="1">
      <c r="A39" s="259" t="d">
        <v>2023-12-13</v>
      </c>
      <c r="B39" s="37" t="s">
        <v>27</v>
      </c>
      <c r="C39" s="23" t="s">
        <v>103</v>
      </c>
      <c r="D39" s="53" t="s">
        <v>112</v>
      </c>
      <c r="E39" s="53" t="s">
        <v>113</v>
      </c>
      <c r="F39" s="23" t="s">
        <v>114</v>
      </c>
      <c r="G39" s="53" t="s">
        <v>115</v>
      </c>
      <c r="H39" s="53" t="s">
        <v>116</v>
      </c>
      <c r="I39" s="53" t="s">
        <v>56</v>
      </c>
      <c r="J39" s="132" t="s">
        <v>27</v>
      </c>
      <c r="K39" s="118">
        <f>M39*(0.85)</f>
        <v>2125508.0874999999</v>
      </c>
      <c r="L39" s="70">
        <f>M39*(0.15)</f>
        <v>375089.66249999998</v>
      </c>
      <c r="M39" s="119">
        <v>2500597.75</v>
      </c>
      <c r="N39" s="215"/>
      <c r="O39" s="53"/>
      <c r="P39" s="89"/>
      <c r="Q39" s="89"/>
      <c r="R39" s="53"/>
      <c r="S39" s="53"/>
      <c r="T39" s="53"/>
      <c r="U39" s="53"/>
      <c r="V39" s="53"/>
      <c r="W39" s="53"/>
      <c r="X39" s="53"/>
      <c r="Y39" s="53"/>
      <c r="Z39" s="37"/>
      <c r="AA39" s="53"/>
      <c r="AB39" s="53"/>
      <c r="AC39" s="53"/>
      <c r="AD39" s="89"/>
      <c r="AE39" s="89"/>
      <c r="AF39" s="89"/>
      <c r="AG39" s="89"/>
      <c r="AH39" s="89"/>
      <c r="AI39" s="89"/>
      <c r="AJ39" s="85"/>
      <c r="AK39" s="75"/>
      <c r="AL39" s="89"/>
      <c r="AM39" s="256"/>
    </row>
    <row r="40" spans="1:90" ht="63.75" customHeight="1">
      <c r="A40" s="247" t="s">
        <v>27</v>
      </c>
      <c r="B40" s="25" t="s">
        <v>27</v>
      </c>
      <c r="C40" s="94"/>
      <c r="D40" s="25" t="s">
        <v>33</v>
      </c>
      <c r="E40" s="73"/>
      <c r="F40" s="25"/>
      <c r="G40" s="73"/>
      <c r="H40" s="73"/>
      <c r="I40" s="73"/>
      <c r="J40" s="204">
        <v>2125509</v>
      </c>
      <c r="K40" s="233">
        <f>SUM(K39)</f>
        <v>2125508.0874999999</v>
      </c>
      <c r="L40" s="150">
        <f>L39</f>
        <v>375089.66249999998</v>
      </c>
      <c r="M40" s="234">
        <f>SUM(M39)</f>
        <v>2500597.75</v>
      </c>
      <c r="N40" s="214"/>
      <c r="O40" s="73"/>
      <c r="P40" s="88"/>
      <c r="Q40" s="88"/>
      <c r="R40" s="73"/>
      <c r="S40" s="73"/>
      <c r="T40" s="73"/>
      <c r="U40" s="73"/>
      <c r="V40" s="73"/>
      <c r="W40" s="73"/>
      <c r="X40" s="73"/>
      <c r="Y40" s="73"/>
      <c r="Z40" s="152"/>
      <c r="AA40" s="73"/>
      <c r="AB40" s="73"/>
      <c r="AC40" s="73"/>
      <c r="AD40" s="88"/>
      <c r="AE40" s="88"/>
      <c r="AF40" s="88"/>
      <c r="AG40" s="88"/>
      <c r="AH40" s="88"/>
      <c r="AI40" s="88"/>
      <c r="AJ40" s="86">
        <f>K40/J40</f>
        <v>0.99999957069106737</v>
      </c>
      <c r="AK40" s="77">
        <f>J40-K40</f>
        <v>0.91250000009313226</v>
      </c>
      <c r="AL40" s="88"/>
      <c r="AM40" s="257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</row>
    <row r="41" spans="1:90" ht="63.75" customHeight="1">
      <c r="A41" s="251" t="d">
        <v>2023-12-13</v>
      </c>
      <c r="B41" s="7" t="s">
        <v>27</v>
      </c>
      <c r="C41" s="23" t="s">
        <v>103</v>
      </c>
      <c r="D41" s="53" t="s">
        <v>117</v>
      </c>
      <c r="E41" s="53" t="s">
        <v>118</v>
      </c>
      <c r="F41" s="23" t="s">
        <v>528</v>
      </c>
      <c r="G41" s="53" t="s">
        <v>30</v>
      </c>
      <c r="H41" s="53" t="s">
        <v>119</v>
      </c>
      <c r="I41" s="72" t="s">
        <v>26</v>
      </c>
      <c r="J41" s="372" t="s">
        <v>27</v>
      </c>
      <c r="K41" s="118">
        <f t="shared" ref="K41:K59" si="4">M41*(0.85)</f>
        <v>725717.41149999993</v>
      </c>
      <c r="L41" s="70">
        <f t="shared" ref="L41:L112" si="5">M41*(0.15)</f>
        <v>128067.77849999999</v>
      </c>
      <c r="M41" s="383">
        <v>853785.19</v>
      </c>
      <c r="N41" s="215"/>
      <c r="O41" s="53"/>
      <c r="P41" s="89"/>
      <c r="Q41" s="89"/>
      <c r="R41" s="53"/>
      <c r="S41" s="53"/>
      <c r="T41" s="53"/>
      <c r="U41" s="53"/>
      <c r="V41" s="53"/>
      <c r="W41" s="53"/>
      <c r="X41" s="53"/>
      <c r="Y41" s="53"/>
      <c r="Z41" s="37" t="d">
        <v>2023-10-06</v>
      </c>
      <c r="AA41" s="53"/>
      <c r="AB41" s="53"/>
      <c r="AC41" s="53"/>
      <c r="AD41" s="89"/>
      <c r="AE41" s="89"/>
      <c r="AF41" s="89"/>
      <c r="AG41" s="89"/>
      <c r="AH41" s="89"/>
      <c r="AI41" s="89"/>
      <c r="AJ41" s="78"/>
      <c r="AK41" s="75"/>
      <c r="AL41" s="38">
        <v>1</v>
      </c>
      <c r="AM41" s="260" t="s">
        <v>120</v>
      </c>
    </row>
    <row r="42" spans="1:90" ht="63.75" customHeight="1">
      <c r="A42" s="247" t="s">
        <v>27</v>
      </c>
      <c r="B42" s="25" t="s">
        <v>27</v>
      </c>
      <c r="C42" s="25"/>
      <c r="D42" s="25" t="s">
        <v>33</v>
      </c>
      <c r="E42" s="73"/>
      <c r="F42" s="25"/>
      <c r="G42" s="73"/>
      <c r="H42" s="73"/>
      <c r="I42" s="73"/>
      <c r="J42" s="204">
        <v>725717.41</v>
      </c>
      <c r="K42" s="233">
        <f>SUM(K41)</f>
        <v>725717.41149999993</v>
      </c>
      <c r="L42" s="150">
        <f>L41</f>
        <v>128067.77849999999</v>
      </c>
      <c r="M42" s="234">
        <f>SUM(M41)</f>
        <v>853785.19</v>
      </c>
      <c r="N42" s="214"/>
      <c r="O42" s="73"/>
      <c r="P42" s="88"/>
      <c r="Q42" s="88"/>
      <c r="R42" s="73"/>
      <c r="S42" s="73"/>
      <c r="T42" s="73"/>
      <c r="U42" s="73"/>
      <c r="V42" s="73"/>
      <c r="W42" s="73"/>
      <c r="X42" s="73"/>
      <c r="Y42" s="73"/>
      <c r="Z42" s="152" t="d">
        <v>2023-10-06</v>
      </c>
      <c r="AA42" s="73"/>
      <c r="AB42" s="73"/>
      <c r="AC42" s="73"/>
      <c r="AD42" s="88"/>
      <c r="AE42" s="88"/>
      <c r="AF42" s="88"/>
      <c r="AG42" s="88"/>
      <c r="AH42" s="88"/>
      <c r="AI42" s="88"/>
      <c r="AJ42" s="86">
        <f>K42/J42</f>
        <v>1.0000000020669202</v>
      </c>
      <c r="AK42" s="77">
        <f>J42-K42</f>
        <v>-1.4999998966231942E-3</v>
      </c>
      <c r="AL42" s="88"/>
      <c r="AM42" s="257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</row>
    <row r="43" spans="1:90" ht="91.5" customHeight="1">
      <c r="A43" s="251" t="d">
        <v>2023-10-06</v>
      </c>
      <c r="B43" s="7" t="s">
        <v>27</v>
      </c>
      <c r="C43" s="23" t="s">
        <v>103</v>
      </c>
      <c r="D43" s="53" t="s">
        <v>121</v>
      </c>
      <c r="E43" s="53" t="s">
        <v>122</v>
      </c>
      <c r="F43" s="23" t="s">
        <v>123</v>
      </c>
      <c r="G43" s="53" t="s">
        <v>124</v>
      </c>
      <c r="H43" s="53" t="s">
        <v>125</v>
      </c>
      <c r="I43" s="53" t="s">
        <v>38</v>
      </c>
      <c r="J43" s="205" t="s">
        <v>27</v>
      </c>
      <c r="K43" s="118">
        <f t="shared" si="4"/>
        <v>3294328</v>
      </c>
      <c r="L43" s="70">
        <f t="shared" si="5"/>
        <v>581352</v>
      </c>
      <c r="M43" s="119">
        <v>3875680</v>
      </c>
      <c r="N43" s="215"/>
      <c r="O43" s="53"/>
      <c r="P43" s="89"/>
      <c r="Q43" s="89"/>
      <c r="R43" s="53"/>
      <c r="S43" s="53"/>
      <c r="T43" s="53"/>
      <c r="U43" s="53"/>
      <c r="V43" s="53"/>
      <c r="W43" s="53"/>
      <c r="X43" s="53"/>
      <c r="Y43" s="53"/>
      <c r="Z43" s="37" t="d">
        <v>2023-10-06</v>
      </c>
      <c r="AA43" s="53"/>
      <c r="AB43" s="53"/>
      <c r="AC43" s="53"/>
      <c r="AD43" s="89"/>
      <c r="AE43" s="89"/>
      <c r="AF43" s="89"/>
      <c r="AG43" s="89"/>
      <c r="AH43" s="89"/>
      <c r="AI43" s="89"/>
      <c r="AJ43" s="78"/>
      <c r="AK43" s="75"/>
      <c r="AL43" s="38">
        <v>1</v>
      </c>
      <c r="AM43" s="25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</row>
    <row r="44" spans="1:90" ht="63.75" customHeight="1">
      <c r="A44" s="247" t="s">
        <v>27</v>
      </c>
      <c r="B44" s="25" t="s">
        <v>27</v>
      </c>
      <c r="C44" s="25" t="s">
        <v>27</v>
      </c>
      <c r="D44" s="25" t="s">
        <v>33</v>
      </c>
      <c r="E44" s="39" t="s">
        <v>27</v>
      </c>
      <c r="F44" s="25" t="s">
        <v>27</v>
      </c>
      <c r="G44" s="39" t="s">
        <v>27</v>
      </c>
      <c r="H44" s="94" t="s">
        <v>27</v>
      </c>
      <c r="I44" s="94" t="s">
        <v>27</v>
      </c>
      <c r="J44" s="206">
        <v>3294328</v>
      </c>
      <c r="K44" s="233">
        <f>SUM(K43)</f>
        <v>3294328</v>
      </c>
      <c r="L44" s="150">
        <f>L43</f>
        <v>581352</v>
      </c>
      <c r="M44" s="122">
        <f>SUM(M43)</f>
        <v>3875680</v>
      </c>
      <c r="N44" s="216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152" t="d">
        <v>2023-10-06</v>
      </c>
      <c r="AA44" s="88"/>
      <c r="AB44" s="88"/>
      <c r="AC44" s="88"/>
      <c r="AD44" s="88"/>
      <c r="AE44" s="88"/>
      <c r="AF44" s="88"/>
      <c r="AG44" s="88"/>
      <c r="AH44" s="88"/>
      <c r="AI44" s="88"/>
      <c r="AJ44" s="86">
        <f>K44/J44</f>
        <v>1</v>
      </c>
      <c r="AK44" s="77">
        <f>J44-K44</f>
        <v>0</v>
      </c>
      <c r="AL44" s="88"/>
      <c r="AM44" s="257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</row>
    <row r="45" spans="1:90" ht="63.75" customHeight="1">
      <c r="A45" s="251" t="s">
        <v>27</v>
      </c>
      <c r="B45" s="7" t="s">
        <v>27</v>
      </c>
      <c r="C45" s="23" t="s">
        <v>103</v>
      </c>
      <c r="D45" s="53" t="s">
        <v>126</v>
      </c>
      <c r="E45" s="53" t="s">
        <v>127</v>
      </c>
      <c r="F45" s="23" t="s">
        <v>128</v>
      </c>
      <c r="G45" s="53" t="s">
        <v>27</v>
      </c>
      <c r="H45" s="53" t="s">
        <v>27</v>
      </c>
      <c r="I45" s="53" t="s">
        <v>27</v>
      </c>
      <c r="J45" s="205" t="s">
        <v>27</v>
      </c>
      <c r="K45" s="118">
        <v>0</v>
      </c>
      <c r="L45" s="70">
        <v>0</v>
      </c>
      <c r="M45" s="119">
        <v>0</v>
      </c>
      <c r="N45" s="215"/>
      <c r="O45" s="53"/>
      <c r="P45" s="89"/>
      <c r="Q45" s="89"/>
      <c r="R45" s="53"/>
      <c r="S45" s="53"/>
      <c r="T45" s="53"/>
      <c r="U45" s="53"/>
      <c r="V45" s="53"/>
      <c r="W45" s="53"/>
      <c r="X45" s="53"/>
      <c r="Y45" s="53"/>
      <c r="Z45" s="37"/>
      <c r="AA45" s="53"/>
      <c r="AB45" s="53"/>
      <c r="AC45" s="53"/>
      <c r="AD45" s="89"/>
      <c r="AE45" s="89"/>
      <c r="AF45" s="89"/>
      <c r="AG45" s="89"/>
      <c r="AH45" s="89"/>
      <c r="AI45" s="89"/>
      <c r="AJ45" s="85"/>
      <c r="AK45" s="75"/>
      <c r="AL45" s="38" t="s">
        <v>27</v>
      </c>
      <c r="AM45" s="25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</row>
    <row r="46" spans="1:90" s="2" customFormat="1" ht="63.75" customHeight="1">
      <c r="A46" s="261" t="s">
        <v>27</v>
      </c>
      <c r="B46" s="26" t="s">
        <v>27</v>
      </c>
      <c r="C46" s="25"/>
      <c r="D46" s="25" t="s">
        <v>33</v>
      </c>
      <c r="E46" s="73"/>
      <c r="F46" s="25"/>
      <c r="G46" s="73"/>
      <c r="H46" s="73"/>
      <c r="I46" s="73"/>
      <c r="J46" s="206">
        <v>2200993</v>
      </c>
      <c r="K46" s="233">
        <v>0</v>
      </c>
      <c r="L46" s="150">
        <v>0</v>
      </c>
      <c r="M46" s="234">
        <v>0</v>
      </c>
      <c r="N46" s="214"/>
      <c r="O46" s="73"/>
      <c r="P46" s="88"/>
      <c r="Q46" s="88"/>
      <c r="R46" s="73"/>
      <c r="S46" s="73"/>
      <c r="T46" s="73"/>
      <c r="U46" s="73"/>
      <c r="V46" s="73"/>
      <c r="W46" s="73"/>
      <c r="X46" s="73"/>
      <c r="Y46" s="73"/>
      <c r="Z46" s="152"/>
      <c r="AA46" s="73"/>
      <c r="AB46" s="73"/>
      <c r="AC46" s="73"/>
      <c r="AD46" s="88"/>
      <c r="AE46" s="88"/>
      <c r="AF46" s="88"/>
      <c r="AG46" s="88"/>
      <c r="AH46" s="88"/>
      <c r="AI46" s="88"/>
      <c r="AJ46" s="86">
        <f>K46/J46</f>
        <v>0</v>
      </c>
      <c r="AK46" s="77">
        <f>J46-K46</f>
        <v>2200993</v>
      </c>
      <c r="AL46" s="39"/>
      <c r="AM46" s="257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</row>
    <row r="47" spans="1:90" ht="63.75" customHeight="1">
      <c r="A47" s="251" t="s">
        <v>27</v>
      </c>
      <c r="B47" s="7" t="s">
        <v>27</v>
      </c>
      <c r="C47" s="23" t="s">
        <v>103</v>
      </c>
      <c r="D47" s="53" t="s">
        <v>129</v>
      </c>
      <c r="E47" s="53" t="s">
        <v>130</v>
      </c>
      <c r="F47" s="23" t="s">
        <v>131</v>
      </c>
      <c r="G47" s="53" t="s">
        <v>27</v>
      </c>
      <c r="H47" s="53" t="s">
        <v>27</v>
      </c>
      <c r="I47" s="53" t="s">
        <v>27</v>
      </c>
      <c r="J47" s="205" t="s">
        <v>27</v>
      </c>
      <c r="K47" s="118">
        <v>0</v>
      </c>
      <c r="L47" s="70">
        <v>0</v>
      </c>
      <c r="M47" s="119">
        <v>0</v>
      </c>
      <c r="N47" s="215"/>
      <c r="O47" s="53"/>
      <c r="P47" s="89"/>
      <c r="Q47" s="89"/>
      <c r="R47" s="53"/>
      <c r="S47" s="53"/>
      <c r="T47" s="53"/>
      <c r="U47" s="53"/>
      <c r="V47" s="53"/>
      <c r="W47" s="53"/>
      <c r="X47" s="53"/>
      <c r="Y47" s="53"/>
      <c r="Z47" s="37"/>
      <c r="AA47" s="53"/>
      <c r="AB47" s="53"/>
      <c r="AC47" s="53"/>
      <c r="AD47" s="89"/>
      <c r="AE47" s="89"/>
      <c r="AF47" s="89"/>
      <c r="AG47" s="89"/>
      <c r="AH47" s="89"/>
      <c r="AI47" s="89"/>
      <c r="AJ47" s="85"/>
      <c r="AK47" s="75"/>
      <c r="AL47" s="38" t="s">
        <v>27</v>
      </c>
      <c r="AM47" s="25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</row>
    <row r="48" spans="1:90" s="2" customFormat="1" ht="63.75" customHeight="1">
      <c r="A48" s="261" t="s">
        <v>27</v>
      </c>
      <c r="B48" s="26" t="s">
        <v>27</v>
      </c>
      <c r="C48" s="25"/>
      <c r="D48" s="25" t="s">
        <v>33</v>
      </c>
      <c r="E48" s="73"/>
      <c r="F48" s="25"/>
      <c r="G48" s="73"/>
      <c r="H48" s="73"/>
      <c r="I48" s="73"/>
      <c r="J48" s="206">
        <v>11740621</v>
      </c>
      <c r="K48" s="233">
        <v>0</v>
      </c>
      <c r="L48" s="150">
        <v>0</v>
      </c>
      <c r="M48" s="234">
        <v>0</v>
      </c>
      <c r="N48" s="214"/>
      <c r="O48" s="73"/>
      <c r="P48" s="88"/>
      <c r="Q48" s="88"/>
      <c r="R48" s="73"/>
      <c r="S48" s="73"/>
      <c r="T48" s="73"/>
      <c r="U48" s="73"/>
      <c r="V48" s="73"/>
      <c r="W48" s="73"/>
      <c r="X48" s="73"/>
      <c r="Y48" s="73"/>
      <c r="Z48" s="152"/>
      <c r="AA48" s="73"/>
      <c r="AB48" s="73"/>
      <c r="AC48" s="73"/>
      <c r="AD48" s="88"/>
      <c r="AE48" s="88"/>
      <c r="AF48" s="88"/>
      <c r="AG48" s="88"/>
      <c r="AH48" s="88"/>
      <c r="AI48" s="88"/>
      <c r="AJ48" s="86">
        <f>K48/J48</f>
        <v>0</v>
      </c>
      <c r="AK48" s="77">
        <f>J48-K48</f>
        <v>11740621</v>
      </c>
      <c r="AL48" s="39"/>
      <c r="AM48" s="257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</row>
    <row r="49" spans="1:90" ht="63.75" customHeight="1">
      <c r="A49" s="251" t="s">
        <v>27</v>
      </c>
      <c r="B49" s="7" t="s">
        <v>27</v>
      </c>
      <c r="C49" s="23" t="s">
        <v>103</v>
      </c>
      <c r="D49" s="53" t="s">
        <v>132</v>
      </c>
      <c r="E49" s="53" t="s">
        <v>133</v>
      </c>
      <c r="F49" s="23" t="s">
        <v>134</v>
      </c>
      <c r="G49" s="53" t="s">
        <v>27</v>
      </c>
      <c r="H49" s="53" t="s">
        <v>27</v>
      </c>
      <c r="I49" s="53" t="s">
        <v>27</v>
      </c>
      <c r="J49" s="205" t="s">
        <v>27</v>
      </c>
      <c r="K49" s="118">
        <v>0</v>
      </c>
      <c r="L49" s="70">
        <v>0</v>
      </c>
      <c r="M49" s="119">
        <v>0</v>
      </c>
      <c r="N49" s="215"/>
      <c r="O49" s="53"/>
      <c r="P49" s="89"/>
      <c r="Q49" s="89"/>
      <c r="R49" s="53"/>
      <c r="S49" s="53"/>
      <c r="T49" s="53"/>
      <c r="U49" s="53"/>
      <c r="V49" s="53"/>
      <c r="W49" s="53"/>
      <c r="X49" s="53"/>
      <c r="Y49" s="53"/>
      <c r="Z49" s="37"/>
      <c r="AA49" s="53"/>
      <c r="AB49" s="53"/>
      <c r="AC49" s="53"/>
      <c r="AD49" s="89"/>
      <c r="AE49" s="89"/>
      <c r="AF49" s="89"/>
      <c r="AG49" s="89"/>
      <c r="AH49" s="89"/>
      <c r="AI49" s="89"/>
      <c r="AJ49" s="85"/>
      <c r="AK49" s="75"/>
      <c r="AL49" s="38" t="s">
        <v>27</v>
      </c>
      <c r="AM49" s="25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</row>
    <row r="50" spans="1:90" s="2" customFormat="1" ht="63.75" customHeight="1">
      <c r="A50" s="262" t="s">
        <v>27</v>
      </c>
      <c r="B50" s="39" t="s">
        <v>27</v>
      </c>
      <c r="C50" s="88"/>
      <c r="D50" s="94" t="s">
        <v>33</v>
      </c>
      <c r="E50" s="88"/>
      <c r="F50" s="95"/>
      <c r="G50" s="88"/>
      <c r="H50" s="88"/>
      <c r="I50" s="88"/>
      <c r="J50" s="133">
        <v>10732023</v>
      </c>
      <c r="K50" s="121">
        <v>0</v>
      </c>
      <c r="L50" s="77">
        <v>0</v>
      </c>
      <c r="M50" s="122">
        <v>0</v>
      </c>
      <c r="N50" s="216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6">
        <f>K50/J50</f>
        <v>0</v>
      </c>
      <c r="AK50" s="77">
        <f>J50-K50</f>
        <v>10732023</v>
      </c>
      <c r="AL50" s="88"/>
      <c r="AM50" s="257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</row>
    <row r="51" spans="1:90" ht="141" customHeight="1">
      <c r="A51" s="251" t="d">
        <v>2024-03-25</v>
      </c>
      <c r="B51" s="7" t="s">
        <v>27</v>
      </c>
      <c r="C51" s="23" t="s">
        <v>135</v>
      </c>
      <c r="D51" s="53" t="s">
        <v>136</v>
      </c>
      <c r="E51" s="53" t="s">
        <v>519</v>
      </c>
      <c r="F51" s="23" t="s">
        <v>529</v>
      </c>
      <c r="G51" s="53" t="s">
        <v>30</v>
      </c>
      <c r="H51" s="53" t="s">
        <v>30</v>
      </c>
      <c r="I51" s="53" t="s">
        <v>38</v>
      </c>
      <c r="J51" s="384" t="s">
        <v>27</v>
      </c>
      <c r="K51" s="118">
        <f t="shared" ref="K51" si="6">M51*(0.85)</f>
        <v>0</v>
      </c>
      <c r="L51" s="70">
        <f t="shared" ref="L51" si="7">M51*(0.15)</f>
        <v>0</v>
      </c>
      <c r="M51" s="235">
        <v>0</v>
      </c>
      <c r="N51" s="213">
        <v>5882352.9400000004</v>
      </c>
      <c r="O51" s="172">
        <v>0.85</v>
      </c>
      <c r="P51" s="89"/>
      <c r="Q51" s="89"/>
      <c r="R51" s="171">
        <f>+N51*L51</f>
        <v>0</v>
      </c>
      <c r="S51" s="173">
        <v>0.08</v>
      </c>
      <c r="T51" s="171">
        <f>+N51*S51</f>
        <v>470588.23520000005</v>
      </c>
      <c r="U51" s="70">
        <f>+M51-K51-R51-T51</f>
        <v>-470588.23520000005</v>
      </c>
      <c r="V51" s="70">
        <f>+T51+U51</f>
        <v>0</v>
      </c>
      <c r="W51" s="174" t="s">
        <v>137</v>
      </c>
      <c r="X51" s="171" t="s">
        <v>138</v>
      </c>
      <c r="Y51" s="53">
        <v>2025</v>
      </c>
      <c r="Z51" s="37" t="d">
        <v>2023-10-06</v>
      </c>
      <c r="AA51" s="53" t="s">
        <v>139</v>
      </c>
      <c r="AB51" s="53" t="s">
        <v>140</v>
      </c>
      <c r="AC51" s="53"/>
      <c r="AD51" s="89"/>
      <c r="AE51" s="89"/>
      <c r="AF51" s="89"/>
      <c r="AG51" s="89"/>
      <c r="AH51" s="89"/>
      <c r="AI51" s="89"/>
      <c r="AJ51" s="78"/>
      <c r="AK51" s="75"/>
      <c r="AL51" s="38" t="s">
        <v>141</v>
      </c>
      <c r="AM51" s="25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</row>
    <row r="52" spans="1:90" ht="207" customHeight="1">
      <c r="A52" s="251" t="d">
        <v>2023-10-06</v>
      </c>
      <c r="B52" s="7" t="s">
        <v>27</v>
      </c>
      <c r="C52" s="23" t="s">
        <v>135</v>
      </c>
      <c r="D52" s="53" t="s">
        <v>136</v>
      </c>
      <c r="E52" s="53" t="s">
        <v>142</v>
      </c>
      <c r="F52" s="23" t="s">
        <v>143</v>
      </c>
      <c r="G52" s="53" t="s">
        <v>30</v>
      </c>
      <c r="H52" s="53" t="s">
        <v>30</v>
      </c>
      <c r="I52" s="53" t="s">
        <v>38</v>
      </c>
      <c r="J52" s="384" t="s">
        <v>27</v>
      </c>
      <c r="K52" s="118">
        <f t="shared" si="4"/>
        <v>19302076.25</v>
      </c>
      <c r="L52" s="70">
        <f t="shared" si="5"/>
        <v>3406248.75</v>
      </c>
      <c r="M52" s="235">
        <v>22708325</v>
      </c>
      <c r="N52" s="213">
        <v>5882352.9400000004</v>
      </c>
      <c r="O52" s="172">
        <v>0.85</v>
      </c>
      <c r="P52" s="89"/>
      <c r="Q52" s="89"/>
      <c r="R52" s="171">
        <f>+N52*L52</f>
        <v>20036757348933.828</v>
      </c>
      <c r="S52" s="173">
        <v>0.08</v>
      </c>
      <c r="T52" s="171">
        <f>+N52*S52</f>
        <v>470588.23520000005</v>
      </c>
      <c r="U52" s="70">
        <f>+M52-K52-R52-T52</f>
        <v>-20036754413273.313</v>
      </c>
      <c r="V52" s="70">
        <f>+T52+U52</f>
        <v>-20036753942685.078</v>
      </c>
      <c r="W52" s="174" t="s">
        <v>137</v>
      </c>
      <c r="X52" s="171" t="s">
        <v>138</v>
      </c>
      <c r="Y52" s="53">
        <v>2025</v>
      </c>
      <c r="Z52" s="37" t="d">
        <v>2023-10-06</v>
      </c>
      <c r="AA52" s="53" t="s">
        <v>139</v>
      </c>
      <c r="AB52" s="53" t="s">
        <v>140</v>
      </c>
      <c r="AC52" s="53"/>
      <c r="AD52" s="89"/>
      <c r="AE52" s="89"/>
      <c r="AF52" s="89"/>
      <c r="AG52" s="89"/>
      <c r="AH52" s="89"/>
      <c r="AI52" s="89"/>
      <c r="AJ52" s="78"/>
      <c r="AK52" s="75"/>
      <c r="AL52" s="38">
        <v>1</v>
      </c>
      <c r="AM52" s="25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</row>
    <row r="53" spans="1:90" ht="63.75" customHeight="1">
      <c r="A53" s="247" t="s">
        <v>27</v>
      </c>
      <c r="B53" s="25" t="s">
        <v>27</v>
      </c>
      <c r="C53" s="25"/>
      <c r="D53" s="25" t="s">
        <v>33</v>
      </c>
      <c r="E53" s="73"/>
      <c r="F53" s="25"/>
      <c r="G53" s="39"/>
      <c r="H53" s="39"/>
      <c r="I53" s="39"/>
      <c r="J53" s="206">
        <v>19302076.34</v>
      </c>
      <c r="K53" s="233">
        <f>K51+K52</f>
        <v>19302076.25</v>
      </c>
      <c r="L53" s="150">
        <f>L51+L52</f>
        <v>3406248.75</v>
      </c>
      <c r="M53" s="236">
        <f>M51+M52</f>
        <v>22708325</v>
      </c>
      <c r="N53" s="217"/>
      <c r="O53" s="176"/>
      <c r="P53" s="88"/>
      <c r="Q53" s="88"/>
      <c r="R53" s="175"/>
      <c r="S53" s="175"/>
      <c r="T53" s="175"/>
      <c r="U53" s="177"/>
      <c r="V53" s="175"/>
      <c r="W53" s="73"/>
      <c r="X53" s="88"/>
      <c r="Y53" s="88"/>
      <c r="Z53" s="152" t="d">
        <v>2023-10-06</v>
      </c>
      <c r="AA53" s="73"/>
      <c r="AB53" s="73"/>
      <c r="AC53" s="73"/>
      <c r="AD53" s="88"/>
      <c r="AE53" s="88"/>
      <c r="AF53" s="88"/>
      <c r="AG53" s="88"/>
      <c r="AH53" s="88"/>
      <c r="AI53" s="88"/>
      <c r="AJ53" s="86">
        <f>K53/J53</f>
        <v>0.99999999533728923</v>
      </c>
      <c r="AK53" s="77">
        <f>J53-K53</f>
        <v>8.9999999850988388E-2</v>
      </c>
      <c r="AL53" s="39"/>
      <c r="AM53" s="257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</row>
    <row r="54" spans="1:90" ht="63.75" customHeight="1">
      <c r="A54" s="251" t="d">
        <v>2023-10-06</v>
      </c>
      <c r="B54" s="37" t="s">
        <v>144</v>
      </c>
      <c r="C54" s="23" t="s">
        <v>135</v>
      </c>
      <c r="D54" s="53" t="s">
        <v>145</v>
      </c>
      <c r="E54" s="53" t="s">
        <v>146</v>
      </c>
      <c r="F54" s="23" t="s">
        <v>147</v>
      </c>
      <c r="G54" s="53" t="s">
        <v>31</v>
      </c>
      <c r="H54" s="53" t="s">
        <v>31</v>
      </c>
      <c r="I54" s="53" t="s">
        <v>38</v>
      </c>
      <c r="J54" s="385" t="s">
        <v>27</v>
      </c>
      <c r="K54" s="118">
        <f t="shared" si="4"/>
        <v>1615000</v>
      </c>
      <c r="L54" s="70">
        <f t="shared" si="5"/>
        <v>285000</v>
      </c>
      <c r="M54" s="383">
        <v>1900000</v>
      </c>
      <c r="N54" s="213">
        <v>2000000</v>
      </c>
      <c r="O54" s="172">
        <v>0.85</v>
      </c>
      <c r="P54" s="89"/>
      <c r="Q54" s="89"/>
      <c r="R54" s="171">
        <f t="shared" ref="R54:R60" si="8">+N54*L54</f>
        <v>570000000000</v>
      </c>
      <c r="S54" s="173">
        <v>0.08</v>
      </c>
      <c r="T54" s="171">
        <f t="shared" ref="T54:T60" si="9">+N54*S54</f>
        <v>160000</v>
      </c>
      <c r="U54" s="70">
        <f t="shared" ref="U54:U60" si="10">+M54-K54-R54-T54</f>
        <v>-569999875000</v>
      </c>
      <c r="V54" s="76">
        <f t="shared" ref="V54:V60" si="11">+T54+U54</f>
        <v>-569999715000</v>
      </c>
      <c r="W54" s="53" t="s">
        <v>148</v>
      </c>
      <c r="X54" s="53" t="s">
        <v>149</v>
      </c>
      <c r="Y54" s="53" t="s">
        <v>150</v>
      </c>
      <c r="Z54" s="37" t="d">
        <v>2023-10-06</v>
      </c>
      <c r="AA54" s="53" t="s">
        <v>151</v>
      </c>
      <c r="AB54" s="53" t="s">
        <v>152</v>
      </c>
      <c r="AC54" s="53"/>
      <c r="AD54" s="89"/>
      <c r="AE54" s="89"/>
      <c r="AF54" s="89"/>
      <c r="AG54" s="89"/>
      <c r="AH54" s="89"/>
      <c r="AI54" s="89"/>
      <c r="AJ54" s="78"/>
      <c r="AK54" s="75"/>
      <c r="AL54" s="38">
        <v>6</v>
      </c>
      <c r="AM54" s="386" t="s">
        <v>153</v>
      </c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</row>
    <row r="55" spans="1:90" ht="63.75" customHeight="1">
      <c r="A55" s="251" t="d">
        <v>2023-10-06</v>
      </c>
      <c r="B55" s="37" t="s">
        <v>27</v>
      </c>
      <c r="C55" s="23" t="s">
        <v>135</v>
      </c>
      <c r="D55" s="53" t="s">
        <v>145</v>
      </c>
      <c r="E55" s="53" t="s">
        <v>146</v>
      </c>
      <c r="F55" s="23" t="s">
        <v>154</v>
      </c>
      <c r="G55" s="53" t="s">
        <v>31</v>
      </c>
      <c r="H55" s="53" t="s">
        <v>31</v>
      </c>
      <c r="I55" s="53" t="s">
        <v>38</v>
      </c>
      <c r="J55" s="385" t="s">
        <v>27</v>
      </c>
      <c r="K55" s="118">
        <f t="shared" si="4"/>
        <v>1275000</v>
      </c>
      <c r="L55" s="70">
        <f t="shared" si="5"/>
        <v>225000</v>
      </c>
      <c r="M55" s="383">
        <v>1500000</v>
      </c>
      <c r="N55" s="213">
        <v>2000000</v>
      </c>
      <c r="O55" s="172">
        <v>0.85</v>
      </c>
      <c r="P55" s="89"/>
      <c r="Q55" s="89"/>
      <c r="R55" s="171">
        <f t="shared" si="8"/>
        <v>450000000000</v>
      </c>
      <c r="S55" s="173">
        <v>0.08</v>
      </c>
      <c r="T55" s="171">
        <f t="shared" si="9"/>
        <v>160000</v>
      </c>
      <c r="U55" s="70">
        <f t="shared" si="10"/>
        <v>-449999935000</v>
      </c>
      <c r="V55" s="76">
        <f t="shared" si="11"/>
        <v>-449999775000</v>
      </c>
      <c r="W55" s="53" t="s">
        <v>155</v>
      </c>
      <c r="X55" s="53" t="s">
        <v>156</v>
      </c>
      <c r="Y55" s="53" t="s">
        <v>150</v>
      </c>
      <c r="Z55" s="37" t="d">
        <v>2023-10-06</v>
      </c>
      <c r="AA55" s="53" t="s">
        <v>151</v>
      </c>
      <c r="AB55" s="53" t="s">
        <v>152</v>
      </c>
      <c r="AC55" s="53"/>
      <c r="AD55" s="89"/>
      <c r="AE55" s="89"/>
      <c r="AF55" s="89"/>
      <c r="AG55" s="89"/>
      <c r="AH55" s="89"/>
      <c r="AI55" s="89"/>
      <c r="AJ55" s="78"/>
      <c r="AK55" s="75"/>
      <c r="AL55" s="38">
        <v>6</v>
      </c>
      <c r="AM55" s="386" t="s">
        <v>157</v>
      </c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</row>
    <row r="56" spans="1:90" ht="63.75" customHeight="1">
      <c r="A56" s="251" t="d">
        <v>2023-10-06</v>
      </c>
      <c r="B56" s="37" t="s">
        <v>27</v>
      </c>
      <c r="C56" s="23" t="s">
        <v>135</v>
      </c>
      <c r="D56" s="53" t="s">
        <v>145</v>
      </c>
      <c r="E56" s="53" t="s">
        <v>146</v>
      </c>
      <c r="F56" s="23" t="s">
        <v>158</v>
      </c>
      <c r="G56" s="53" t="s">
        <v>31</v>
      </c>
      <c r="H56" s="53" t="s">
        <v>31</v>
      </c>
      <c r="I56" s="53" t="s">
        <v>38</v>
      </c>
      <c r="J56" s="385" t="s">
        <v>27</v>
      </c>
      <c r="K56" s="118">
        <f t="shared" si="4"/>
        <v>2194999.9989999998</v>
      </c>
      <c r="L56" s="70">
        <f t="shared" si="5"/>
        <v>387352.94099999999</v>
      </c>
      <c r="M56" s="383">
        <v>2582352.94</v>
      </c>
      <c r="N56" s="213">
        <v>2000000</v>
      </c>
      <c r="O56" s="172">
        <v>0.85</v>
      </c>
      <c r="P56" s="89"/>
      <c r="Q56" s="89"/>
      <c r="R56" s="171">
        <f t="shared" si="8"/>
        <v>774705882000</v>
      </c>
      <c r="S56" s="173">
        <v>0.08</v>
      </c>
      <c r="T56" s="171">
        <f t="shared" si="9"/>
        <v>160000</v>
      </c>
      <c r="U56" s="70">
        <f t="shared" si="10"/>
        <v>-774705654647.05896</v>
      </c>
      <c r="V56" s="76">
        <f t="shared" si="11"/>
        <v>-774705494647.05896</v>
      </c>
      <c r="W56" s="53" t="s">
        <v>159</v>
      </c>
      <c r="X56" s="53" t="s">
        <v>160</v>
      </c>
      <c r="Y56" s="53" t="s">
        <v>161</v>
      </c>
      <c r="Z56" s="37" t="d">
        <v>2023-10-06</v>
      </c>
      <c r="AA56" s="53" t="s">
        <v>151</v>
      </c>
      <c r="AB56" s="53" t="s">
        <v>152</v>
      </c>
      <c r="AC56" s="53"/>
      <c r="AD56" s="89"/>
      <c r="AE56" s="89"/>
      <c r="AF56" s="89"/>
      <c r="AG56" s="89"/>
      <c r="AH56" s="89"/>
      <c r="AI56" s="89"/>
      <c r="AJ56" s="78"/>
      <c r="AK56" s="75"/>
      <c r="AL56" s="38">
        <v>1</v>
      </c>
      <c r="AM56" s="386" t="s">
        <v>157</v>
      </c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</row>
    <row r="57" spans="1:90" ht="63.75" customHeight="1">
      <c r="A57" s="387" t="d">
        <v>2024-09-30</v>
      </c>
      <c r="B57" s="388" t="d">
        <v>2024-09-30</v>
      </c>
      <c r="C57" s="23" t="s">
        <v>135</v>
      </c>
      <c r="D57" s="53" t="s">
        <v>145</v>
      </c>
      <c r="E57" s="53" t="s">
        <v>146</v>
      </c>
      <c r="F57" s="23" t="s">
        <v>162</v>
      </c>
      <c r="G57" s="53" t="s">
        <v>24</v>
      </c>
      <c r="H57" s="53" t="s">
        <v>124</v>
      </c>
      <c r="I57" s="53" t="s">
        <v>38</v>
      </c>
      <c r="J57" s="385" t="s">
        <v>27</v>
      </c>
      <c r="K57" s="118">
        <f t="shared" si="4"/>
        <v>3304405.2770000002</v>
      </c>
      <c r="L57" s="70">
        <f t="shared" si="5"/>
        <v>583130.34299999999</v>
      </c>
      <c r="M57" s="383">
        <v>3887535.62</v>
      </c>
      <c r="N57" s="213"/>
      <c r="O57" s="172"/>
      <c r="P57" s="89"/>
      <c r="Q57" s="89"/>
      <c r="R57" s="171"/>
      <c r="S57" s="173"/>
      <c r="T57" s="171"/>
      <c r="U57" s="70"/>
      <c r="V57" s="76"/>
      <c r="W57" s="53"/>
      <c r="X57" s="53"/>
      <c r="Y57" s="53"/>
      <c r="Z57" s="37"/>
      <c r="AA57" s="53"/>
      <c r="AB57" s="53"/>
      <c r="AC57" s="53"/>
      <c r="AD57" s="89"/>
      <c r="AE57" s="89"/>
      <c r="AF57" s="89"/>
      <c r="AG57" s="89"/>
      <c r="AH57" s="89"/>
      <c r="AI57" s="89"/>
      <c r="AJ57" s="78"/>
      <c r="AK57" s="75"/>
      <c r="AL57" s="38">
        <v>6</v>
      </c>
      <c r="AM57" s="389" t="s">
        <v>163</v>
      </c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</row>
    <row r="58" spans="1:90" ht="63.75" customHeight="1">
      <c r="A58" s="251" t="d">
        <v>2023-10-06</v>
      </c>
      <c r="B58" s="37" t="s">
        <v>27</v>
      </c>
      <c r="C58" s="23" t="s">
        <v>135</v>
      </c>
      <c r="D58" s="53" t="s">
        <v>145</v>
      </c>
      <c r="E58" s="53" t="s">
        <v>146</v>
      </c>
      <c r="F58" s="23" t="s">
        <v>164</v>
      </c>
      <c r="G58" s="53" t="s">
        <v>31</v>
      </c>
      <c r="H58" s="53" t="s">
        <v>30</v>
      </c>
      <c r="I58" s="53" t="s">
        <v>38</v>
      </c>
      <c r="J58" s="385" t="s">
        <v>27</v>
      </c>
      <c r="K58" s="118">
        <f t="shared" si="4"/>
        <v>1020000</v>
      </c>
      <c r="L58" s="70">
        <f t="shared" si="5"/>
        <v>180000</v>
      </c>
      <c r="M58" s="383">
        <v>1200000</v>
      </c>
      <c r="N58" s="213">
        <v>1500000</v>
      </c>
      <c r="O58" s="172">
        <v>0.85</v>
      </c>
      <c r="P58" s="89"/>
      <c r="Q58" s="89"/>
      <c r="R58" s="171">
        <f t="shared" si="8"/>
        <v>270000000000</v>
      </c>
      <c r="S58" s="173">
        <v>0.08</v>
      </c>
      <c r="T58" s="171">
        <f t="shared" si="9"/>
        <v>120000</v>
      </c>
      <c r="U58" s="70">
        <f t="shared" si="10"/>
        <v>-269999940000</v>
      </c>
      <c r="V58" s="76">
        <f t="shared" si="11"/>
        <v>-269999820000</v>
      </c>
      <c r="W58" s="53" t="s">
        <v>165</v>
      </c>
      <c r="X58" s="53" t="s">
        <v>166</v>
      </c>
      <c r="Y58" s="53" t="s">
        <v>150</v>
      </c>
      <c r="Z58" s="37" t="d">
        <v>2023-10-06</v>
      </c>
      <c r="AA58" s="53" t="s">
        <v>151</v>
      </c>
      <c r="AB58" s="53" t="s">
        <v>152</v>
      </c>
      <c r="AC58" s="53"/>
      <c r="AD58" s="89"/>
      <c r="AE58" s="89"/>
      <c r="AF58" s="89"/>
      <c r="AG58" s="89"/>
      <c r="AH58" s="89"/>
      <c r="AI58" s="89"/>
      <c r="AJ58" s="78"/>
      <c r="AK58" s="75"/>
      <c r="AL58" s="38">
        <v>6</v>
      </c>
      <c r="AM58" s="386" t="s">
        <v>157</v>
      </c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</row>
    <row r="59" spans="1:90" ht="63.75" customHeight="1">
      <c r="A59" s="251" t="d">
        <v>2023-10-06</v>
      </c>
      <c r="B59" s="37" t="s">
        <v>27</v>
      </c>
      <c r="C59" s="23" t="s">
        <v>135</v>
      </c>
      <c r="D59" s="53" t="s">
        <v>145</v>
      </c>
      <c r="E59" s="53" t="s">
        <v>146</v>
      </c>
      <c r="F59" s="23" t="s">
        <v>167</v>
      </c>
      <c r="G59" s="53" t="s">
        <v>31</v>
      </c>
      <c r="H59" s="53" t="s">
        <v>30</v>
      </c>
      <c r="I59" s="53" t="s">
        <v>38</v>
      </c>
      <c r="J59" s="385" t="s">
        <v>27</v>
      </c>
      <c r="K59" s="118">
        <f t="shared" si="4"/>
        <v>1275000</v>
      </c>
      <c r="L59" s="70">
        <f t="shared" si="5"/>
        <v>225000</v>
      </c>
      <c r="M59" s="383">
        <v>1500000</v>
      </c>
      <c r="N59" s="213">
        <v>2000000</v>
      </c>
      <c r="O59" s="172">
        <v>0.85</v>
      </c>
      <c r="P59" s="89"/>
      <c r="Q59" s="89"/>
      <c r="R59" s="171">
        <f t="shared" si="8"/>
        <v>450000000000</v>
      </c>
      <c r="S59" s="173">
        <v>0.08</v>
      </c>
      <c r="T59" s="171">
        <f t="shared" si="9"/>
        <v>160000</v>
      </c>
      <c r="U59" s="70">
        <f t="shared" si="10"/>
        <v>-449999935000</v>
      </c>
      <c r="V59" s="76">
        <f t="shared" si="11"/>
        <v>-449999775000</v>
      </c>
      <c r="W59" s="53" t="s">
        <v>168</v>
      </c>
      <c r="X59" s="53" t="s">
        <v>169</v>
      </c>
      <c r="Y59" s="53" t="s">
        <v>150</v>
      </c>
      <c r="Z59" s="37" t="d">
        <v>2023-10-06</v>
      </c>
      <c r="AA59" s="53" t="s">
        <v>151</v>
      </c>
      <c r="AB59" s="53" t="s">
        <v>152</v>
      </c>
      <c r="AC59" s="53"/>
      <c r="AD59" s="89"/>
      <c r="AE59" s="89"/>
      <c r="AF59" s="89"/>
      <c r="AG59" s="89"/>
      <c r="AH59" s="89"/>
      <c r="AI59" s="89"/>
      <c r="AJ59" s="78"/>
      <c r="AK59" s="75"/>
      <c r="AL59" s="38">
        <v>6</v>
      </c>
      <c r="AM59" s="386" t="s">
        <v>157</v>
      </c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</row>
    <row r="60" spans="1:90" ht="63.75" customHeight="1">
      <c r="A60" s="251" t="d">
        <v>2023-10-06</v>
      </c>
      <c r="B60" s="37" t="s">
        <v>27</v>
      </c>
      <c r="C60" s="23" t="s">
        <v>135</v>
      </c>
      <c r="D60" s="53" t="s">
        <v>145</v>
      </c>
      <c r="E60" s="53" t="s">
        <v>146</v>
      </c>
      <c r="F60" s="23" t="s">
        <v>530</v>
      </c>
      <c r="G60" s="53" t="s">
        <v>31</v>
      </c>
      <c r="H60" s="53" t="s">
        <v>30</v>
      </c>
      <c r="I60" s="53" t="s">
        <v>38</v>
      </c>
      <c r="J60" s="385" t="s">
        <v>27</v>
      </c>
      <c r="K60" s="118">
        <f>M60*(0.85)</f>
        <v>1315594.7164999999</v>
      </c>
      <c r="L60" s="70">
        <f t="shared" si="5"/>
        <v>232163.77349999998</v>
      </c>
      <c r="M60" s="390">
        <v>1547758.49</v>
      </c>
      <c r="N60" s="218">
        <v>4500000</v>
      </c>
      <c r="O60" s="172">
        <v>0.85</v>
      </c>
      <c r="P60" s="89"/>
      <c r="Q60" s="89"/>
      <c r="R60" s="171">
        <f t="shared" si="8"/>
        <v>1044736980749.9999</v>
      </c>
      <c r="S60" s="173">
        <v>0.08</v>
      </c>
      <c r="T60" s="171">
        <f t="shared" si="9"/>
        <v>360000</v>
      </c>
      <c r="U60" s="70">
        <f t="shared" si="10"/>
        <v>-1044737108586.2263</v>
      </c>
      <c r="V60" s="76">
        <f t="shared" si="11"/>
        <v>-1044736748586.2263</v>
      </c>
      <c r="W60" s="53" t="s">
        <v>170</v>
      </c>
      <c r="X60" s="53" t="s">
        <v>171</v>
      </c>
      <c r="Y60" s="53" t="s">
        <v>172</v>
      </c>
      <c r="Z60" s="37" t="d">
        <v>2023-10-06</v>
      </c>
      <c r="AA60" s="53" t="s">
        <v>151</v>
      </c>
      <c r="AB60" s="53" t="s">
        <v>152</v>
      </c>
      <c r="AC60" s="53"/>
      <c r="AD60" s="89"/>
      <c r="AE60" s="89"/>
      <c r="AF60" s="89"/>
      <c r="AG60" s="89"/>
      <c r="AH60" s="89"/>
      <c r="AI60" s="89"/>
      <c r="AJ60" s="78"/>
      <c r="AK60" s="75"/>
      <c r="AL60" s="38">
        <v>6</v>
      </c>
      <c r="AM60" s="386" t="s">
        <v>157</v>
      </c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</row>
    <row r="61" spans="1:90" ht="63.75" customHeight="1">
      <c r="A61" s="247" t="s">
        <v>27</v>
      </c>
      <c r="B61" s="73" t="s">
        <v>27</v>
      </c>
      <c r="C61" s="25"/>
      <c r="D61" s="25" t="s">
        <v>33</v>
      </c>
      <c r="E61" s="73"/>
      <c r="F61" s="25"/>
      <c r="G61" s="73"/>
      <c r="H61" s="73" t="s">
        <v>124</v>
      </c>
      <c r="I61" s="73"/>
      <c r="J61" s="207">
        <v>12000000</v>
      </c>
      <c r="K61" s="233">
        <f>K54+K55+K56+K57+K58+K59+K60</f>
        <v>11999999.9925</v>
      </c>
      <c r="L61" s="150">
        <f>L54+L55+L56+L57+L58+L59+L60</f>
        <v>2117647.0575000001</v>
      </c>
      <c r="M61" s="234">
        <f>SUM(M54:M60)</f>
        <v>14117647.049999999</v>
      </c>
      <c r="N61" s="219"/>
      <c r="O61" s="151"/>
      <c r="P61" s="88"/>
      <c r="Q61" s="88"/>
      <c r="R61" s="151"/>
      <c r="S61" s="151"/>
      <c r="T61" s="151"/>
      <c r="U61" s="151"/>
      <c r="V61" s="151"/>
      <c r="W61" s="73"/>
      <c r="X61" s="73"/>
      <c r="Y61" s="73"/>
      <c r="Z61" s="152" t="d">
        <v>2023-10-06</v>
      </c>
      <c r="AA61" s="73"/>
      <c r="AB61" s="73"/>
      <c r="AC61" s="73"/>
      <c r="AD61" s="88"/>
      <c r="AE61" s="88"/>
      <c r="AF61" s="88"/>
      <c r="AG61" s="88"/>
      <c r="AH61" s="88"/>
      <c r="AI61" s="88"/>
      <c r="AJ61" s="86">
        <f>K61/J61</f>
        <v>0.99999999937499995</v>
      </c>
      <c r="AK61" s="150">
        <f>J61-K61</f>
        <v>7.5000002980232239E-3</v>
      </c>
      <c r="AL61" s="150" t="s">
        <v>173</v>
      </c>
      <c r="AM61" s="257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</row>
    <row r="62" spans="1:90" ht="63.75" customHeight="1">
      <c r="A62" s="258" t="d">
        <v>2024-09-30</v>
      </c>
      <c r="B62" s="53" t="s">
        <v>27</v>
      </c>
      <c r="C62" s="23" t="s">
        <v>135</v>
      </c>
      <c r="D62" s="72" t="s">
        <v>174</v>
      </c>
      <c r="E62" s="72" t="s">
        <v>175</v>
      </c>
      <c r="F62" s="419" t="s">
        <v>520</v>
      </c>
      <c r="G62" s="53" t="s">
        <v>62</v>
      </c>
      <c r="H62" s="53" t="s">
        <v>176</v>
      </c>
      <c r="I62" s="53" t="s">
        <v>38</v>
      </c>
      <c r="J62" s="385" t="s">
        <v>27</v>
      </c>
      <c r="K62" s="118">
        <f t="shared" ref="K62" si="12">M62*(0.85)</f>
        <v>790500</v>
      </c>
      <c r="L62" s="70">
        <f t="shared" ref="L62" si="13">M62*(0.15)</f>
        <v>139500</v>
      </c>
      <c r="M62" s="391">
        <v>930000</v>
      </c>
      <c r="N62" s="104"/>
      <c r="O62" s="80"/>
      <c r="P62" s="89"/>
      <c r="Q62" s="89"/>
      <c r="R62" s="80"/>
      <c r="S62" s="80"/>
      <c r="T62" s="80"/>
      <c r="U62" s="80"/>
      <c r="V62" s="80"/>
      <c r="W62" s="53"/>
      <c r="X62" s="53"/>
      <c r="Y62" s="53"/>
      <c r="Z62" s="37"/>
      <c r="AA62" s="53"/>
      <c r="AB62" s="53"/>
      <c r="AC62" s="53"/>
      <c r="AD62" s="89"/>
      <c r="AE62" s="89"/>
      <c r="AF62" s="89"/>
      <c r="AG62" s="89"/>
      <c r="AH62" s="89"/>
      <c r="AI62" s="89"/>
      <c r="AJ62" s="85"/>
      <c r="AK62" s="373"/>
      <c r="AL62" s="373"/>
      <c r="AM62" s="256"/>
    </row>
    <row r="63" spans="1:90" ht="63.75" customHeight="1">
      <c r="A63" s="258" t="d">
        <v>2024-09-30</v>
      </c>
      <c r="B63" s="53" t="s">
        <v>27</v>
      </c>
      <c r="C63" s="23" t="s">
        <v>135</v>
      </c>
      <c r="D63" s="72" t="s">
        <v>174</v>
      </c>
      <c r="E63" s="72" t="s">
        <v>175</v>
      </c>
      <c r="F63" s="420" t="s">
        <v>539</v>
      </c>
      <c r="G63" s="53" t="s">
        <v>62</v>
      </c>
      <c r="H63" s="53" t="s">
        <v>177</v>
      </c>
      <c r="I63" s="53" t="s">
        <v>38</v>
      </c>
      <c r="J63" s="385" t="s">
        <v>27</v>
      </c>
      <c r="K63" s="118">
        <f t="shared" ref="K63:K66" si="14">M63*(0.85)</f>
        <v>297500</v>
      </c>
      <c r="L63" s="70">
        <f t="shared" ref="L63:L66" si="15">M63*(0.15)</f>
        <v>52500</v>
      </c>
      <c r="M63" s="391">
        <v>350000</v>
      </c>
      <c r="N63" s="104"/>
      <c r="O63" s="80"/>
      <c r="P63" s="89"/>
      <c r="Q63" s="89"/>
      <c r="R63" s="80"/>
      <c r="S63" s="80"/>
      <c r="T63" s="80"/>
      <c r="U63" s="80"/>
      <c r="V63" s="80"/>
      <c r="W63" s="53"/>
      <c r="X63" s="53"/>
      <c r="Y63" s="53"/>
      <c r="Z63" s="37"/>
      <c r="AA63" s="53"/>
      <c r="AB63" s="53"/>
      <c r="AC63" s="53"/>
      <c r="AD63" s="89"/>
      <c r="AE63" s="89"/>
      <c r="AF63" s="89"/>
      <c r="AG63" s="89"/>
      <c r="AH63" s="89"/>
      <c r="AI63" s="89"/>
      <c r="AJ63" s="85"/>
      <c r="AK63" s="373"/>
      <c r="AL63" s="373"/>
      <c r="AM63" s="256"/>
    </row>
    <row r="64" spans="1:90" ht="63.75" customHeight="1">
      <c r="A64" s="258" t="d">
        <v>2024-09-30</v>
      </c>
      <c r="B64" s="53" t="s">
        <v>27</v>
      </c>
      <c r="C64" s="23" t="s">
        <v>135</v>
      </c>
      <c r="D64" s="72" t="s">
        <v>174</v>
      </c>
      <c r="E64" s="72" t="s">
        <v>175</v>
      </c>
      <c r="F64" s="420" t="s">
        <v>521</v>
      </c>
      <c r="G64" s="53" t="s">
        <v>62</v>
      </c>
      <c r="H64" s="53" t="s">
        <v>178</v>
      </c>
      <c r="I64" s="53" t="s">
        <v>38</v>
      </c>
      <c r="J64" s="385" t="s">
        <v>27</v>
      </c>
      <c r="K64" s="118">
        <f t="shared" si="14"/>
        <v>714000</v>
      </c>
      <c r="L64" s="70">
        <f t="shared" si="15"/>
        <v>126000</v>
      </c>
      <c r="M64" s="391">
        <v>840000</v>
      </c>
      <c r="N64" s="104"/>
      <c r="O64" s="80"/>
      <c r="P64" s="89"/>
      <c r="Q64" s="89"/>
      <c r="R64" s="80"/>
      <c r="S64" s="80"/>
      <c r="T64" s="80"/>
      <c r="U64" s="80"/>
      <c r="V64" s="80"/>
      <c r="W64" s="53"/>
      <c r="X64" s="53"/>
      <c r="Y64" s="53"/>
      <c r="Z64" s="37"/>
      <c r="AA64" s="53"/>
      <c r="AB64" s="53"/>
      <c r="AC64" s="53"/>
      <c r="AD64" s="89"/>
      <c r="AE64" s="89"/>
      <c r="AF64" s="89"/>
      <c r="AG64" s="89"/>
      <c r="AH64" s="89"/>
      <c r="AI64" s="89"/>
      <c r="AJ64" s="85"/>
      <c r="AK64" s="373"/>
      <c r="AL64" s="373"/>
      <c r="AM64" s="256"/>
    </row>
    <row r="65" spans="1:90" ht="63.75" customHeight="1">
      <c r="A65" s="258" t="d">
        <v>2024-09-30</v>
      </c>
      <c r="B65" s="53" t="s">
        <v>27</v>
      </c>
      <c r="C65" s="23" t="s">
        <v>135</v>
      </c>
      <c r="D65" s="72" t="s">
        <v>174</v>
      </c>
      <c r="E65" s="72" t="s">
        <v>175</v>
      </c>
      <c r="F65" s="420" t="s">
        <v>540</v>
      </c>
      <c r="G65" s="53" t="s">
        <v>62</v>
      </c>
      <c r="H65" s="53" t="s">
        <v>179</v>
      </c>
      <c r="I65" s="53" t="s">
        <v>38</v>
      </c>
      <c r="J65" s="385" t="s">
        <v>27</v>
      </c>
      <c r="K65" s="118">
        <f t="shared" si="14"/>
        <v>242250</v>
      </c>
      <c r="L65" s="70">
        <f t="shared" si="15"/>
        <v>42750</v>
      </c>
      <c r="M65" s="391">
        <v>285000</v>
      </c>
      <c r="N65" s="104"/>
      <c r="O65" s="80"/>
      <c r="P65" s="89"/>
      <c r="Q65" s="89"/>
      <c r="R65" s="80"/>
      <c r="S65" s="80"/>
      <c r="T65" s="80"/>
      <c r="U65" s="80"/>
      <c r="V65" s="80"/>
      <c r="W65" s="53"/>
      <c r="X65" s="53"/>
      <c r="Y65" s="53"/>
      <c r="Z65" s="37"/>
      <c r="AA65" s="53"/>
      <c r="AB65" s="53"/>
      <c r="AC65" s="53"/>
      <c r="AD65" s="89"/>
      <c r="AE65" s="89"/>
      <c r="AF65" s="89"/>
      <c r="AG65" s="89"/>
      <c r="AH65" s="89"/>
      <c r="AI65" s="89"/>
      <c r="AJ65" s="85"/>
      <c r="AK65" s="373"/>
      <c r="AL65" s="373"/>
      <c r="AM65" s="256"/>
    </row>
    <row r="66" spans="1:90" ht="63.75" customHeight="1">
      <c r="A66" s="258" t="d">
        <v>2024-09-30</v>
      </c>
      <c r="B66" s="53" t="s">
        <v>27</v>
      </c>
      <c r="C66" s="23" t="s">
        <v>135</v>
      </c>
      <c r="D66" s="72" t="s">
        <v>174</v>
      </c>
      <c r="E66" s="72" t="s">
        <v>175</v>
      </c>
      <c r="F66" s="420" t="s">
        <v>522</v>
      </c>
      <c r="G66" s="53" t="s">
        <v>62</v>
      </c>
      <c r="H66" s="53" t="s">
        <v>180</v>
      </c>
      <c r="I66" s="53" t="s">
        <v>38</v>
      </c>
      <c r="J66" s="385" t="s">
        <v>27</v>
      </c>
      <c r="K66" s="118">
        <f t="shared" si="14"/>
        <v>280500</v>
      </c>
      <c r="L66" s="70">
        <f t="shared" si="15"/>
        <v>49500</v>
      </c>
      <c r="M66" s="391">
        <v>330000</v>
      </c>
      <c r="N66" s="104"/>
      <c r="O66" s="80"/>
      <c r="P66" s="89"/>
      <c r="Q66" s="89"/>
      <c r="R66" s="80"/>
      <c r="S66" s="80"/>
      <c r="T66" s="80"/>
      <c r="U66" s="80"/>
      <c r="V66" s="80"/>
      <c r="W66" s="53"/>
      <c r="X66" s="53"/>
      <c r="Y66" s="53"/>
      <c r="Z66" s="37"/>
      <c r="AA66" s="53"/>
      <c r="AB66" s="53"/>
      <c r="AC66" s="53"/>
      <c r="AD66" s="89"/>
      <c r="AE66" s="89"/>
      <c r="AF66" s="89"/>
      <c r="AG66" s="89"/>
      <c r="AH66" s="89"/>
      <c r="AI66" s="89"/>
      <c r="AJ66" s="85"/>
      <c r="AK66" s="373"/>
      <c r="AL66" s="373"/>
      <c r="AM66" s="256"/>
    </row>
    <row r="67" spans="1:90" ht="63.75" customHeight="1">
      <c r="A67" s="349"/>
      <c r="B67" s="73"/>
      <c r="C67" s="25"/>
      <c r="D67" s="73" t="s">
        <v>33</v>
      </c>
      <c r="E67" s="73"/>
      <c r="F67" s="421"/>
      <c r="G67" s="73"/>
      <c r="H67" s="73"/>
      <c r="I67" s="73"/>
      <c r="J67" s="350">
        <v>4534700</v>
      </c>
      <c r="K67" s="233">
        <f>SUM(K62:K66)</f>
        <v>2324750</v>
      </c>
      <c r="L67" s="150">
        <f>SUM(L62:L66)</f>
        <v>410250</v>
      </c>
      <c r="M67" s="234">
        <f>SUM(M62:M66)</f>
        <v>2735000</v>
      </c>
      <c r="N67" s="219"/>
      <c r="O67" s="151"/>
      <c r="P67" s="88"/>
      <c r="Q67" s="88"/>
      <c r="R67" s="151"/>
      <c r="S67" s="151"/>
      <c r="T67" s="151"/>
      <c r="U67" s="151"/>
      <c r="V67" s="151"/>
      <c r="W67" s="73"/>
      <c r="X67" s="73"/>
      <c r="Y67" s="73"/>
      <c r="Z67" s="152"/>
      <c r="AA67" s="73"/>
      <c r="AB67" s="73"/>
      <c r="AC67" s="73"/>
      <c r="AD67" s="88"/>
      <c r="AE67" s="88"/>
      <c r="AF67" s="88"/>
      <c r="AG67" s="88"/>
      <c r="AH67" s="88"/>
      <c r="AI67" s="88"/>
      <c r="AJ67" s="86">
        <f>K67/J67</f>
        <v>0.51265794870663994</v>
      </c>
      <c r="AK67" s="150">
        <f>J67-K67</f>
        <v>2209950</v>
      </c>
      <c r="AL67" s="150"/>
      <c r="AM67" s="257"/>
      <c r="AO67" s="355"/>
    </row>
    <row r="68" spans="1:90" s="393" customFormat="1" ht="103.5" customHeight="1">
      <c r="A68" s="258" t="d">
        <v>2024-09-30</v>
      </c>
      <c r="B68" s="53" t="s">
        <v>27</v>
      </c>
      <c r="C68" s="23" t="s">
        <v>135</v>
      </c>
      <c r="D68" s="72" t="s">
        <v>174</v>
      </c>
      <c r="E68" s="53" t="s">
        <v>175</v>
      </c>
      <c r="F68" s="420" t="s">
        <v>181</v>
      </c>
      <c r="G68" s="53" t="s">
        <v>62</v>
      </c>
      <c r="H68" s="53" t="s">
        <v>86</v>
      </c>
      <c r="I68" s="53" t="s">
        <v>80</v>
      </c>
      <c r="J68" s="385" t="s">
        <v>27</v>
      </c>
      <c r="K68" s="118">
        <f t="shared" ref="K68:K70" si="16">M68*(0.85)</f>
        <v>409703.39999999997</v>
      </c>
      <c r="L68" s="70">
        <f t="shared" ref="L68:L70" si="17">M68*(0.15)</f>
        <v>72300.599999999991</v>
      </c>
      <c r="M68" s="391">
        <v>482004</v>
      </c>
      <c r="N68" s="104"/>
      <c r="O68" s="80"/>
      <c r="P68" s="38"/>
      <c r="Q68" s="38"/>
      <c r="R68" s="80"/>
      <c r="S68" s="80"/>
      <c r="T68" s="80"/>
      <c r="U68" s="80"/>
      <c r="V68" s="80"/>
      <c r="W68" s="53"/>
      <c r="X68" s="53"/>
      <c r="Y68" s="53"/>
      <c r="Z68" s="37"/>
      <c r="AA68" s="53"/>
      <c r="AB68" s="53"/>
      <c r="AC68" s="53"/>
      <c r="AD68" s="38"/>
      <c r="AE68" s="38"/>
      <c r="AF68" s="38"/>
      <c r="AG68" s="38"/>
      <c r="AH68" s="38"/>
      <c r="AI68" s="38"/>
      <c r="AJ68" s="85"/>
      <c r="AK68" s="373"/>
      <c r="AL68" s="373"/>
      <c r="AM68" s="392"/>
    </row>
    <row r="69" spans="1:90" s="393" customFormat="1" ht="94.5" customHeight="1">
      <c r="A69" s="258" t="d">
        <v>2024-09-30</v>
      </c>
      <c r="B69" s="53" t="s">
        <v>27</v>
      </c>
      <c r="C69" s="23" t="s">
        <v>135</v>
      </c>
      <c r="D69" s="72" t="s">
        <v>174</v>
      </c>
      <c r="E69" s="53" t="s">
        <v>175</v>
      </c>
      <c r="F69" s="420" t="s">
        <v>182</v>
      </c>
      <c r="G69" s="53" t="s">
        <v>62</v>
      </c>
      <c r="H69" s="53" t="s">
        <v>84</v>
      </c>
      <c r="I69" s="53" t="s">
        <v>80</v>
      </c>
      <c r="J69" s="385" t="s">
        <v>27</v>
      </c>
      <c r="K69" s="118">
        <f t="shared" si="16"/>
        <v>833000</v>
      </c>
      <c r="L69" s="70">
        <f t="shared" si="17"/>
        <v>147000</v>
      </c>
      <c r="M69" s="391">
        <v>980000</v>
      </c>
      <c r="N69" s="104"/>
      <c r="O69" s="80"/>
      <c r="P69" s="38"/>
      <c r="Q69" s="38"/>
      <c r="R69" s="80"/>
      <c r="S69" s="80"/>
      <c r="T69" s="80"/>
      <c r="U69" s="80"/>
      <c r="V69" s="80"/>
      <c r="W69" s="53"/>
      <c r="X69" s="53"/>
      <c r="Y69" s="53"/>
      <c r="Z69" s="37"/>
      <c r="AA69" s="53"/>
      <c r="AB69" s="53"/>
      <c r="AC69" s="53"/>
      <c r="AD69" s="38"/>
      <c r="AE69" s="38"/>
      <c r="AF69" s="38"/>
      <c r="AG69" s="38"/>
      <c r="AH69" s="38"/>
      <c r="AI69" s="38"/>
      <c r="AJ69" s="85"/>
      <c r="AK69" s="373"/>
      <c r="AL69" s="373"/>
      <c r="AM69" s="392"/>
    </row>
    <row r="70" spans="1:90" s="393" customFormat="1" ht="104.25" customHeight="1">
      <c r="A70" s="258" t="d">
        <v>2024-09-30</v>
      </c>
      <c r="B70" s="53" t="s">
        <v>27</v>
      </c>
      <c r="C70" s="23" t="s">
        <v>135</v>
      </c>
      <c r="D70" s="72" t="s">
        <v>174</v>
      </c>
      <c r="E70" s="53" t="s">
        <v>175</v>
      </c>
      <c r="F70" s="420" t="s">
        <v>183</v>
      </c>
      <c r="G70" s="53" t="s">
        <v>62</v>
      </c>
      <c r="H70" s="53" t="s">
        <v>102</v>
      </c>
      <c r="I70" s="53" t="s">
        <v>80</v>
      </c>
      <c r="J70" s="385" t="s">
        <v>27</v>
      </c>
      <c r="K70" s="394">
        <f t="shared" si="16"/>
        <v>182750</v>
      </c>
      <c r="L70" s="336">
        <f t="shared" si="17"/>
        <v>32250</v>
      </c>
      <c r="M70" s="391">
        <v>215000</v>
      </c>
      <c r="N70" s="104"/>
      <c r="O70" s="80"/>
      <c r="P70" s="38"/>
      <c r="Q70" s="38"/>
      <c r="R70" s="80"/>
      <c r="S70" s="80"/>
      <c r="T70" s="80"/>
      <c r="U70" s="80"/>
      <c r="V70" s="80"/>
      <c r="W70" s="53"/>
      <c r="X70" s="53"/>
      <c r="Y70" s="53"/>
      <c r="Z70" s="37"/>
      <c r="AA70" s="53"/>
      <c r="AB70" s="53"/>
      <c r="AC70" s="53"/>
      <c r="AD70" s="38"/>
      <c r="AE70" s="38"/>
      <c r="AF70" s="38"/>
      <c r="AG70" s="38"/>
      <c r="AH70" s="38"/>
      <c r="AI70" s="38"/>
      <c r="AJ70" s="85"/>
      <c r="AK70" s="373"/>
      <c r="AL70" s="373"/>
      <c r="AM70" s="392"/>
    </row>
    <row r="71" spans="1:90" s="351" customFormat="1" ht="26.25" customHeight="1">
      <c r="A71" s="342"/>
      <c r="B71" s="343"/>
      <c r="C71" s="344"/>
      <c r="D71" s="343"/>
      <c r="E71" s="343"/>
      <c r="F71" s="422"/>
      <c r="G71" s="343"/>
      <c r="H71" s="343"/>
      <c r="I71" s="352"/>
      <c r="J71" s="350">
        <v>2206949</v>
      </c>
      <c r="K71" s="365">
        <f>SUM(K68:K70)</f>
        <v>1425453.4</v>
      </c>
      <c r="L71" s="177">
        <f>SUM(L68:L70)</f>
        <v>251550.59999999998</v>
      </c>
      <c r="M71" s="366">
        <f>SUM(M68:M70)</f>
        <v>1677004</v>
      </c>
      <c r="N71" s="345"/>
      <c r="O71" s="346"/>
      <c r="P71" s="353"/>
      <c r="Q71" s="353"/>
      <c r="R71" s="346"/>
      <c r="S71" s="346"/>
      <c r="T71" s="346"/>
      <c r="U71" s="346"/>
      <c r="V71" s="346"/>
      <c r="W71" s="343"/>
      <c r="X71" s="343"/>
      <c r="Y71" s="343"/>
      <c r="Z71" s="347"/>
      <c r="AA71" s="343"/>
      <c r="AB71" s="343"/>
      <c r="AC71" s="343"/>
      <c r="AD71" s="353"/>
      <c r="AE71" s="353"/>
      <c r="AF71" s="353"/>
      <c r="AG71" s="353"/>
      <c r="AH71" s="353"/>
      <c r="AI71" s="353"/>
      <c r="AJ71" s="86">
        <f>K71/J71</f>
        <v>0.64589322181890019</v>
      </c>
      <c r="AK71" s="150">
        <f>J71-K71</f>
        <v>781495.60000000009</v>
      </c>
      <c r="AL71" s="348"/>
      <c r="AM71" s="354"/>
    </row>
    <row r="72" spans="1:90" ht="63.75" customHeight="1">
      <c r="A72" s="251" t="d">
        <v>2023-10-06</v>
      </c>
      <c r="B72" s="7" t="s">
        <v>27</v>
      </c>
      <c r="C72" s="23" t="s">
        <v>135</v>
      </c>
      <c r="D72" s="53" t="s">
        <v>189</v>
      </c>
      <c r="E72" s="53" t="s">
        <v>184</v>
      </c>
      <c r="F72" s="23" t="s">
        <v>523</v>
      </c>
      <c r="G72" s="53" t="s">
        <v>30</v>
      </c>
      <c r="H72" s="53" t="s">
        <v>124</v>
      </c>
      <c r="I72" s="53" t="s">
        <v>38</v>
      </c>
      <c r="J72" s="372" t="s">
        <v>27</v>
      </c>
      <c r="K72" s="118">
        <f>M72*(0.85)</f>
        <v>1304348.0009999999</v>
      </c>
      <c r="L72" s="70">
        <f t="shared" si="5"/>
        <v>230179.05900000001</v>
      </c>
      <c r="M72" s="383">
        <v>1534527.06</v>
      </c>
      <c r="N72" s="215"/>
      <c r="O72" s="53"/>
      <c r="P72" s="89"/>
      <c r="Q72" s="89"/>
      <c r="R72" s="53"/>
      <c r="S72" s="53"/>
      <c r="T72" s="53"/>
      <c r="U72" s="53"/>
      <c r="V72" s="53"/>
      <c r="W72" s="53" t="s">
        <v>185</v>
      </c>
      <c r="X72" s="53" t="s">
        <v>186</v>
      </c>
      <c r="Y72" s="53" t="s">
        <v>187</v>
      </c>
      <c r="Z72" s="7" t="d">
        <v>2023-10-06</v>
      </c>
      <c r="AA72" s="53" t="s">
        <v>151</v>
      </c>
      <c r="AB72" s="53" t="s">
        <v>188</v>
      </c>
      <c r="AC72" s="53"/>
      <c r="AD72" s="89"/>
      <c r="AE72" s="89"/>
      <c r="AF72" s="89"/>
      <c r="AG72" s="89"/>
      <c r="AH72" s="89"/>
      <c r="AI72" s="89"/>
      <c r="AJ72" s="78"/>
      <c r="AK72" s="75"/>
      <c r="AL72" s="23">
        <v>1</v>
      </c>
      <c r="AM72" s="25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</row>
    <row r="73" spans="1:90" ht="63.75" customHeight="1">
      <c r="A73" s="251" t="d">
        <v>2023-10-06</v>
      </c>
      <c r="B73" s="7" t="s">
        <v>27</v>
      </c>
      <c r="C73" s="23" t="s">
        <v>135</v>
      </c>
      <c r="D73" s="53" t="s">
        <v>189</v>
      </c>
      <c r="E73" s="53" t="s">
        <v>184</v>
      </c>
      <c r="F73" s="23" t="s">
        <v>524</v>
      </c>
      <c r="G73" s="53" t="s">
        <v>30</v>
      </c>
      <c r="H73" s="53" t="s">
        <v>124</v>
      </c>
      <c r="I73" s="53" t="s">
        <v>38</v>
      </c>
      <c r="J73" s="372" t="s">
        <v>27</v>
      </c>
      <c r="K73" s="118">
        <f t="shared" ref="K73:K134" si="18">M73*(0.85)</f>
        <v>6000910.9964999994</v>
      </c>
      <c r="L73" s="70">
        <f t="shared" si="5"/>
        <v>1058984.2934999999</v>
      </c>
      <c r="M73" s="119">
        <v>7059895.29</v>
      </c>
      <c r="N73" s="213"/>
      <c r="O73" s="70"/>
      <c r="P73" s="89"/>
      <c r="Q73" s="89"/>
      <c r="R73" s="70"/>
      <c r="S73" s="70"/>
      <c r="T73" s="70"/>
      <c r="U73" s="70"/>
      <c r="V73" s="70"/>
      <c r="W73" s="53" t="s">
        <v>190</v>
      </c>
      <c r="X73" s="53" t="s">
        <v>186</v>
      </c>
      <c r="Y73" s="53" t="s">
        <v>187</v>
      </c>
      <c r="Z73" s="7" t="d">
        <v>2023-10-06</v>
      </c>
      <c r="AA73" s="53" t="s">
        <v>151</v>
      </c>
      <c r="AB73" s="53" t="s">
        <v>191</v>
      </c>
      <c r="AC73" s="53"/>
      <c r="AD73" s="89"/>
      <c r="AE73" s="89"/>
      <c r="AF73" s="89"/>
      <c r="AG73" s="89"/>
      <c r="AH73" s="89"/>
      <c r="AI73" s="89"/>
      <c r="AJ73" s="78"/>
      <c r="AK73" s="75"/>
      <c r="AL73" s="23">
        <v>3</v>
      </c>
      <c r="AM73" s="25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</row>
    <row r="74" spans="1:90" ht="63.75" customHeight="1">
      <c r="A74" s="247" t="s">
        <v>27</v>
      </c>
      <c r="B74" s="25" t="s">
        <v>27</v>
      </c>
      <c r="C74" s="25"/>
      <c r="D74" s="25" t="s">
        <v>33</v>
      </c>
      <c r="E74" s="73"/>
      <c r="F74" s="25"/>
      <c r="G74" s="73"/>
      <c r="H74" s="73"/>
      <c r="I74" s="73"/>
      <c r="J74" s="204">
        <v>7305259.5</v>
      </c>
      <c r="K74" s="233">
        <f>SUM(K72:K73)</f>
        <v>7305258.9974999996</v>
      </c>
      <c r="L74" s="150">
        <f>L72+L73</f>
        <v>1289163.3525</v>
      </c>
      <c r="M74" s="234">
        <f>SUM(M72:M73)</f>
        <v>8594422.3499999996</v>
      </c>
      <c r="N74" s="220"/>
      <c r="O74" s="177"/>
      <c r="P74" s="88"/>
      <c r="Q74" s="88"/>
      <c r="R74" s="177"/>
      <c r="S74" s="177"/>
      <c r="T74" s="177"/>
      <c r="U74" s="177"/>
      <c r="V74" s="177"/>
      <c r="W74" s="73"/>
      <c r="X74" s="73"/>
      <c r="Y74" s="73"/>
      <c r="Z74" s="26" t="d">
        <v>2023-10-06</v>
      </c>
      <c r="AA74" s="73"/>
      <c r="AB74" s="73"/>
      <c r="AC74" s="73"/>
      <c r="AD74" s="88"/>
      <c r="AE74" s="88"/>
      <c r="AF74" s="88"/>
      <c r="AG74" s="88"/>
      <c r="AH74" s="88"/>
      <c r="AI74" s="88"/>
      <c r="AJ74" s="86">
        <f>K74/J74</f>
        <v>0.99999993121394248</v>
      </c>
      <c r="AK74" s="150">
        <v>0</v>
      </c>
      <c r="AL74" s="150" t="s">
        <v>192</v>
      </c>
      <c r="AM74" s="257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</row>
    <row r="75" spans="1:90" ht="119.25" customHeight="1">
      <c r="A75" s="251" t="d">
        <v>2023-10-06</v>
      </c>
      <c r="B75" s="7" t="s">
        <v>27</v>
      </c>
      <c r="C75" s="23" t="s">
        <v>193</v>
      </c>
      <c r="D75" s="53" t="s">
        <v>194</v>
      </c>
      <c r="E75" s="53" t="s">
        <v>525</v>
      </c>
      <c r="F75" s="23" t="s">
        <v>531</v>
      </c>
      <c r="G75" s="53" t="s">
        <v>30</v>
      </c>
      <c r="H75" s="53" t="s">
        <v>31</v>
      </c>
      <c r="I75" s="53" t="s">
        <v>51</v>
      </c>
      <c r="J75" s="372" t="s">
        <v>27</v>
      </c>
      <c r="K75" s="118">
        <f t="shared" si="18"/>
        <v>0</v>
      </c>
      <c r="L75" s="70">
        <f t="shared" si="5"/>
        <v>0</v>
      </c>
      <c r="M75" s="235">
        <v>0</v>
      </c>
      <c r="N75" s="221"/>
      <c r="O75" s="173">
        <v>0.85</v>
      </c>
      <c r="P75" s="89"/>
      <c r="Q75" s="89"/>
      <c r="R75" s="171"/>
      <c r="S75" s="171"/>
      <c r="T75" s="171"/>
      <c r="U75" s="171"/>
      <c r="V75" s="171"/>
      <c r="W75" s="174" t="s">
        <v>137</v>
      </c>
      <c r="X75" s="171" t="s">
        <v>195</v>
      </c>
      <c r="Y75" s="53">
        <v>2027</v>
      </c>
      <c r="Z75" s="37" t="d">
        <v>2023-10-06</v>
      </c>
      <c r="AA75" s="53" t="s">
        <v>196</v>
      </c>
      <c r="AB75" s="38" t="s">
        <v>140</v>
      </c>
      <c r="AC75" s="38"/>
      <c r="AD75" s="89"/>
      <c r="AE75" s="89"/>
      <c r="AF75" s="89"/>
      <c r="AG75" s="89"/>
      <c r="AH75" s="89"/>
      <c r="AI75" s="89"/>
      <c r="AJ75" s="78" t="s">
        <v>27</v>
      </c>
      <c r="AK75" s="75" t="s">
        <v>27</v>
      </c>
      <c r="AL75" s="38" t="s">
        <v>197</v>
      </c>
      <c r="AM75" s="264" t="s">
        <v>198</v>
      </c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</row>
    <row r="76" spans="1:90" ht="152.25" customHeight="1">
      <c r="A76" s="251" t="d">
        <v>2023-10-06</v>
      </c>
      <c r="B76" s="7" t="s">
        <v>27</v>
      </c>
      <c r="C76" s="23" t="s">
        <v>193</v>
      </c>
      <c r="D76" s="53" t="s">
        <v>194</v>
      </c>
      <c r="E76" s="53" t="s">
        <v>199</v>
      </c>
      <c r="F76" s="24" t="s">
        <v>532</v>
      </c>
      <c r="G76" s="53" t="s">
        <v>30</v>
      </c>
      <c r="H76" s="53" t="s">
        <v>200</v>
      </c>
      <c r="I76" s="53" t="s">
        <v>51</v>
      </c>
      <c r="J76" s="132" t="s">
        <v>27</v>
      </c>
      <c r="K76" s="118">
        <f t="shared" si="18"/>
        <v>4500000.0025000004</v>
      </c>
      <c r="L76" s="70">
        <f t="shared" si="5"/>
        <v>794117.64750000008</v>
      </c>
      <c r="M76" s="237">
        <v>5294117.6500000004</v>
      </c>
      <c r="N76" s="221"/>
      <c r="O76" s="173">
        <v>0.85</v>
      </c>
      <c r="P76" s="89"/>
      <c r="Q76" s="89"/>
      <c r="R76" s="171"/>
      <c r="S76" s="171"/>
      <c r="T76" s="171"/>
      <c r="U76" s="171"/>
      <c r="V76" s="171"/>
      <c r="W76" s="53"/>
      <c r="X76" s="178" t="s">
        <v>201</v>
      </c>
      <c r="Y76" s="53"/>
      <c r="Z76" s="37" t="d">
        <v>2023-10-06</v>
      </c>
      <c r="AA76" s="53"/>
      <c r="AB76" s="89"/>
      <c r="AC76" s="89"/>
      <c r="AD76" s="89"/>
      <c r="AE76" s="89"/>
      <c r="AF76" s="89"/>
      <c r="AG76" s="89"/>
      <c r="AH76" s="89"/>
      <c r="AI76" s="89"/>
      <c r="AJ76" s="78" t="s">
        <v>27</v>
      </c>
      <c r="AK76" s="75" t="s">
        <v>27</v>
      </c>
      <c r="AL76" s="147">
        <v>1</v>
      </c>
      <c r="AM76" s="25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</row>
    <row r="77" spans="1:90" ht="105.75" customHeight="1">
      <c r="A77" s="251" t="d">
        <v>2023-10-06</v>
      </c>
      <c r="B77" s="7" t="s">
        <v>27</v>
      </c>
      <c r="C77" s="23" t="s">
        <v>193</v>
      </c>
      <c r="D77" s="53" t="s">
        <v>194</v>
      </c>
      <c r="E77" s="53" t="s">
        <v>199</v>
      </c>
      <c r="F77" s="23" t="s">
        <v>533</v>
      </c>
      <c r="G77" s="53" t="s">
        <v>30</v>
      </c>
      <c r="H77" s="53" t="s">
        <v>202</v>
      </c>
      <c r="I77" s="53" t="s">
        <v>51</v>
      </c>
      <c r="J77" s="132" t="s">
        <v>27</v>
      </c>
      <c r="K77" s="118">
        <f t="shared" si="18"/>
        <v>2500000.0249999999</v>
      </c>
      <c r="L77" s="70">
        <f t="shared" si="5"/>
        <v>441176.47499999998</v>
      </c>
      <c r="M77" s="237">
        <v>2941176.5</v>
      </c>
      <c r="N77" s="221"/>
      <c r="O77" s="173">
        <v>0.85</v>
      </c>
      <c r="P77" s="89"/>
      <c r="Q77" s="89"/>
      <c r="R77" s="171"/>
      <c r="S77" s="171"/>
      <c r="T77" s="171"/>
      <c r="U77" s="171"/>
      <c r="V77" s="171"/>
      <c r="W77" s="53"/>
      <c r="X77" s="178" t="s">
        <v>201</v>
      </c>
      <c r="Y77" s="53"/>
      <c r="Z77" s="37" t="d">
        <v>2023-10-06</v>
      </c>
      <c r="AA77" s="53"/>
      <c r="AB77" s="89"/>
      <c r="AC77" s="89"/>
      <c r="AD77" s="89"/>
      <c r="AE77" s="89"/>
      <c r="AF77" s="89"/>
      <c r="AG77" s="89"/>
      <c r="AH77" s="89"/>
      <c r="AI77" s="89"/>
      <c r="AJ77" s="78" t="s">
        <v>27</v>
      </c>
      <c r="AK77" s="75" t="s">
        <v>27</v>
      </c>
      <c r="AL77" s="147">
        <v>1</v>
      </c>
      <c r="AM77" s="25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</row>
    <row r="78" spans="1:90" ht="63.75" customHeight="1">
      <c r="A78" s="251" t="d">
        <v>2024-09-30</v>
      </c>
      <c r="B78" s="7" t="s">
        <v>27</v>
      </c>
      <c r="C78" s="23" t="s">
        <v>193</v>
      </c>
      <c r="D78" s="53" t="s">
        <v>194</v>
      </c>
      <c r="E78" s="53" t="s">
        <v>199</v>
      </c>
      <c r="F78" s="23" t="s">
        <v>203</v>
      </c>
      <c r="G78" s="53" t="s">
        <v>204</v>
      </c>
      <c r="H78" s="53" t="s">
        <v>205</v>
      </c>
      <c r="I78" s="53" t="s">
        <v>206</v>
      </c>
      <c r="J78" s="372" t="s">
        <v>27</v>
      </c>
      <c r="K78" s="118">
        <f t="shared" ref="K78" si="19">M78*(0.85)</f>
        <v>3499999.9499999997</v>
      </c>
      <c r="L78" s="70">
        <f t="shared" ref="L78" si="20">M78*(0.15)</f>
        <v>617647.04999999993</v>
      </c>
      <c r="M78" s="237">
        <v>4117647</v>
      </c>
      <c r="N78" s="221"/>
      <c r="O78" s="173"/>
      <c r="P78" s="89"/>
      <c r="Q78" s="89"/>
      <c r="R78" s="171"/>
      <c r="S78" s="171"/>
      <c r="T78" s="171"/>
      <c r="U78" s="171"/>
      <c r="V78" s="171"/>
      <c r="W78" s="53"/>
      <c r="X78" s="178"/>
      <c r="Y78" s="53"/>
      <c r="Z78" s="37"/>
      <c r="AA78" s="53"/>
      <c r="AB78" s="89"/>
      <c r="AC78" s="89"/>
      <c r="AD78" s="89"/>
      <c r="AE78" s="89"/>
      <c r="AF78" s="89"/>
      <c r="AG78" s="89"/>
      <c r="AH78" s="89"/>
      <c r="AI78" s="89"/>
      <c r="AJ78" s="78" t="s">
        <v>27</v>
      </c>
      <c r="AK78" s="75" t="s">
        <v>27</v>
      </c>
      <c r="AL78" s="38">
        <v>1</v>
      </c>
      <c r="AM78" s="254" t="s">
        <v>207</v>
      </c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</row>
    <row r="79" spans="1:90" ht="226.5" customHeight="1">
      <c r="A79" s="251" t="d">
        <v>2023-10-06</v>
      </c>
      <c r="B79" s="7" t="s">
        <v>27</v>
      </c>
      <c r="C79" s="24" t="s">
        <v>193</v>
      </c>
      <c r="D79" s="53" t="s">
        <v>194</v>
      </c>
      <c r="E79" s="72" t="s">
        <v>199</v>
      </c>
      <c r="F79" s="24" t="s">
        <v>541</v>
      </c>
      <c r="G79" s="53" t="s">
        <v>30</v>
      </c>
      <c r="H79" s="53" t="s">
        <v>202</v>
      </c>
      <c r="I79" s="53" t="s">
        <v>51</v>
      </c>
      <c r="J79" s="372" t="s">
        <v>27</v>
      </c>
      <c r="K79" s="118">
        <f t="shared" si="18"/>
        <v>3000000.03</v>
      </c>
      <c r="L79" s="70">
        <f t="shared" si="5"/>
        <v>529411.7699999999</v>
      </c>
      <c r="M79" s="237">
        <v>3529411.8</v>
      </c>
      <c r="N79" s="221"/>
      <c r="O79" s="173">
        <v>0.85</v>
      </c>
      <c r="P79" s="89"/>
      <c r="Q79" s="89"/>
      <c r="R79" s="171"/>
      <c r="S79" s="171"/>
      <c r="T79" s="171"/>
      <c r="U79" s="171"/>
      <c r="V79" s="171"/>
      <c r="W79" s="53"/>
      <c r="X79" s="179" t="s">
        <v>208</v>
      </c>
      <c r="Y79" s="53"/>
      <c r="Z79" s="37" t="d">
        <v>2023-10-06</v>
      </c>
      <c r="AA79" s="53"/>
      <c r="AB79" s="89"/>
      <c r="AC79" s="89"/>
      <c r="AD79" s="89"/>
      <c r="AE79" s="89"/>
      <c r="AF79" s="89"/>
      <c r="AG79" s="89"/>
      <c r="AH79" s="89"/>
      <c r="AI79" s="89"/>
      <c r="AJ79" s="78" t="s">
        <v>27</v>
      </c>
      <c r="AK79" s="75" t="s">
        <v>27</v>
      </c>
      <c r="AL79" s="38">
        <v>1</v>
      </c>
      <c r="AM79" s="25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</row>
    <row r="80" spans="1:90" ht="63.75" customHeight="1">
      <c r="A80" s="247" t="s">
        <v>27</v>
      </c>
      <c r="B80" s="25" t="s">
        <v>27</v>
      </c>
      <c r="C80" s="25"/>
      <c r="D80" s="25" t="s">
        <v>33</v>
      </c>
      <c r="E80" s="73"/>
      <c r="F80" s="25"/>
      <c r="G80" s="73"/>
      <c r="H80" s="73"/>
      <c r="I80" s="73"/>
      <c r="J80" s="204">
        <v>18902076.34</v>
      </c>
      <c r="K80" s="233">
        <f>K75+K76+K77+K78+K79</f>
        <v>13500000.007499998</v>
      </c>
      <c r="L80" s="150">
        <f>L75+L76+L77+L78+L79</f>
        <v>2382352.9424999999</v>
      </c>
      <c r="M80" s="236">
        <f>SUM(M75:M79)</f>
        <v>15882352.949999999</v>
      </c>
      <c r="N80" s="222"/>
      <c r="O80" s="180"/>
      <c r="P80" s="88"/>
      <c r="Q80" s="88"/>
      <c r="R80" s="180"/>
      <c r="S80" s="180"/>
      <c r="T80" s="180"/>
      <c r="U80" s="180"/>
      <c r="V80" s="180"/>
      <c r="W80" s="73"/>
      <c r="X80" s="181"/>
      <c r="Y80" s="73"/>
      <c r="Z80" s="152" t="d">
        <v>2023-10-06</v>
      </c>
      <c r="AA80" s="73"/>
      <c r="AB80" s="88"/>
      <c r="AC80" s="88"/>
      <c r="AD80" s="88"/>
      <c r="AE80" s="88"/>
      <c r="AF80" s="88"/>
      <c r="AG80" s="88"/>
      <c r="AH80" s="88"/>
      <c r="AI80" s="88"/>
      <c r="AJ80" s="86">
        <f>K80/J80</f>
        <v>0.714207252402833</v>
      </c>
      <c r="AK80" s="150">
        <f>J80-K80</f>
        <v>5402076.3325000014</v>
      </c>
      <c r="AL80" s="88"/>
      <c r="AM80" s="257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</row>
    <row r="81" spans="1:122" ht="63.75" customHeight="1">
      <c r="A81" s="251" t="d">
        <v>2024-03-25</v>
      </c>
      <c r="B81" s="37" t="s">
        <v>209</v>
      </c>
      <c r="C81" s="23" t="s">
        <v>193</v>
      </c>
      <c r="D81" s="53" t="s">
        <v>210</v>
      </c>
      <c r="E81" s="53" t="s">
        <v>211</v>
      </c>
      <c r="F81" s="23" t="s">
        <v>534</v>
      </c>
      <c r="G81" s="53" t="s">
        <v>30</v>
      </c>
      <c r="H81" s="53" t="s">
        <v>124</v>
      </c>
      <c r="I81" s="53" t="s">
        <v>51</v>
      </c>
      <c r="J81" s="372" t="s">
        <v>27</v>
      </c>
      <c r="K81" s="118">
        <f t="shared" ref="K81:K86" si="21">M81*(0.85)</f>
        <v>850000</v>
      </c>
      <c r="L81" s="70">
        <f t="shared" ref="L81:L86" si="22">M81*(0.15)</f>
        <v>150000</v>
      </c>
      <c r="M81" s="235">
        <v>1000000</v>
      </c>
      <c r="N81" s="221">
        <v>1000000</v>
      </c>
      <c r="O81" s="173">
        <v>0.85</v>
      </c>
      <c r="P81" s="89"/>
      <c r="Q81" s="89"/>
      <c r="R81" s="171">
        <f t="shared" ref="R81:R84" si="23">+N81*L81</f>
        <v>150000000000</v>
      </c>
      <c r="S81" s="173">
        <v>0.08</v>
      </c>
      <c r="T81" s="171">
        <f t="shared" ref="T81:T84" si="24">+N81*S81</f>
        <v>80000</v>
      </c>
      <c r="U81" s="70">
        <f t="shared" ref="U81:U84" si="25">+M81-K81-R81-T81</f>
        <v>-149999930000</v>
      </c>
      <c r="V81" s="76">
        <f t="shared" ref="V81:V84" si="26">+T81+U81</f>
        <v>-149999850000</v>
      </c>
      <c r="W81" s="53" t="s">
        <v>212</v>
      </c>
      <c r="X81" s="53" t="s">
        <v>213</v>
      </c>
      <c r="Y81" s="38" t="s">
        <v>214</v>
      </c>
      <c r="Z81" s="37" t="d">
        <v>2023-10-06</v>
      </c>
      <c r="AA81" s="53" t="s">
        <v>151</v>
      </c>
      <c r="AB81" s="38" t="s">
        <v>152</v>
      </c>
      <c r="AC81" s="38"/>
      <c r="AD81" s="89"/>
      <c r="AE81" s="89"/>
      <c r="AF81" s="89"/>
      <c r="AG81" s="89"/>
      <c r="AH81" s="89"/>
      <c r="AI81" s="89"/>
      <c r="AJ81" s="78"/>
      <c r="AK81" s="182"/>
      <c r="AL81" s="50">
        <v>6</v>
      </c>
      <c r="AM81" s="264" t="s">
        <v>153</v>
      </c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</row>
    <row r="82" spans="1:122" ht="63.75" customHeight="1">
      <c r="A82" s="251" t="d">
        <v>2024-03-25</v>
      </c>
      <c r="B82" s="37" t="s">
        <v>215</v>
      </c>
      <c r="C82" s="23" t="s">
        <v>193</v>
      </c>
      <c r="D82" s="53" t="s">
        <v>145</v>
      </c>
      <c r="E82" s="53" t="s">
        <v>211</v>
      </c>
      <c r="F82" s="23" t="s">
        <v>216</v>
      </c>
      <c r="G82" s="53" t="s">
        <v>30</v>
      </c>
      <c r="H82" s="53" t="s">
        <v>124</v>
      </c>
      <c r="I82" s="53" t="s">
        <v>51</v>
      </c>
      <c r="J82" s="372" t="s">
        <v>27</v>
      </c>
      <c r="K82" s="118">
        <f t="shared" si="21"/>
        <v>2813666.4979999997</v>
      </c>
      <c r="L82" s="70">
        <f t="shared" si="22"/>
        <v>496529.38199999998</v>
      </c>
      <c r="M82" s="235">
        <v>3310195.88</v>
      </c>
      <c r="N82" s="221">
        <v>3000000</v>
      </c>
      <c r="O82" s="173">
        <v>0.85</v>
      </c>
      <c r="P82" s="89"/>
      <c r="Q82" s="89"/>
      <c r="R82" s="171">
        <f t="shared" si="23"/>
        <v>1489588146000</v>
      </c>
      <c r="S82" s="173">
        <v>0.08</v>
      </c>
      <c r="T82" s="171">
        <f t="shared" si="24"/>
        <v>240000</v>
      </c>
      <c r="U82" s="70">
        <f t="shared" si="25"/>
        <v>-1489587889470.6179</v>
      </c>
      <c r="V82" s="76">
        <f t="shared" si="26"/>
        <v>-1489587649470.6179</v>
      </c>
      <c r="W82" s="53" t="s">
        <v>217</v>
      </c>
      <c r="X82" s="53" t="s">
        <v>218</v>
      </c>
      <c r="Y82" s="38" t="s">
        <v>219</v>
      </c>
      <c r="Z82" s="37" t="d">
        <v>2023-10-06</v>
      </c>
      <c r="AA82" s="53" t="s">
        <v>151</v>
      </c>
      <c r="AB82" s="38" t="s">
        <v>152</v>
      </c>
      <c r="AC82" s="38"/>
      <c r="AD82" s="89"/>
      <c r="AE82" s="89"/>
      <c r="AF82" s="89"/>
      <c r="AG82" s="89"/>
      <c r="AH82" s="89"/>
      <c r="AI82" s="89"/>
      <c r="AJ82" s="78"/>
      <c r="AK82" s="182"/>
      <c r="AL82" s="50">
        <v>6</v>
      </c>
      <c r="AM82" s="264" t="s">
        <v>157</v>
      </c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</row>
    <row r="83" spans="1:122" ht="63.75" customHeight="1">
      <c r="A83" s="251" t="d">
        <v>2024-03-25</v>
      </c>
      <c r="B83" s="37" t="s">
        <v>215</v>
      </c>
      <c r="C83" s="23" t="s">
        <v>193</v>
      </c>
      <c r="D83" s="53" t="s">
        <v>145</v>
      </c>
      <c r="E83" s="53" t="s">
        <v>211</v>
      </c>
      <c r="F83" s="23" t="s">
        <v>220</v>
      </c>
      <c r="G83" s="53" t="s">
        <v>30</v>
      </c>
      <c r="H83" s="53" t="s">
        <v>124</v>
      </c>
      <c r="I83" s="53" t="s">
        <v>51</v>
      </c>
      <c r="J83" s="372" t="s">
        <v>27</v>
      </c>
      <c r="K83" s="118">
        <f t="shared" si="21"/>
        <v>2303666.4979999997</v>
      </c>
      <c r="L83" s="70">
        <f t="shared" si="22"/>
        <v>406529.38199999998</v>
      </c>
      <c r="M83" s="235">
        <v>2710195.88</v>
      </c>
      <c r="N83" s="221">
        <v>2500000</v>
      </c>
      <c r="O83" s="173">
        <v>0.85</v>
      </c>
      <c r="P83" s="89"/>
      <c r="Q83" s="89"/>
      <c r="R83" s="171">
        <f t="shared" si="23"/>
        <v>1016323455000</v>
      </c>
      <c r="S83" s="173">
        <v>0.08</v>
      </c>
      <c r="T83" s="171">
        <f t="shared" si="24"/>
        <v>200000</v>
      </c>
      <c r="U83" s="70">
        <f t="shared" si="25"/>
        <v>-1016323248470.618</v>
      </c>
      <c r="V83" s="76">
        <f t="shared" si="26"/>
        <v>-1016323048470.618</v>
      </c>
      <c r="W83" s="53" t="s">
        <v>221</v>
      </c>
      <c r="X83" s="53" t="s">
        <v>222</v>
      </c>
      <c r="Y83" s="53" t="s">
        <v>223</v>
      </c>
      <c r="Z83" s="37" t="d">
        <v>2023-10-06</v>
      </c>
      <c r="AA83" s="53" t="s">
        <v>151</v>
      </c>
      <c r="AB83" s="38" t="s">
        <v>152</v>
      </c>
      <c r="AC83" s="38"/>
      <c r="AD83" s="89"/>
      <c r="AE83" s="89"/>
      <c r="AF83" s="89"/>
      <c r="AG83" s="89"/>
      <c r="AH83" s="89"/>
      <c r="AI83" s="89"/>
      <c r="AJ83" s="78"/>
      <c r="AK83" s="182"/>
      <c r="AL83" s="50">
        <v>3</v>
      </c>
      <c r="AM83" s="264" t="s">
        <v>157</v>
      </c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</row>
    <row r="84" spans="1:122" s="2" customFormat="1" ht="63.75" customHeight="1">
      <c r="A84" s="251" t="d">
        <v>2024-03-25</v>
      </c>
      <c r="B84" s="37" t="s">
        <v>215</v>
      </c>
      <c r="C84" s="23" t="s">
        <v>193</v>
      </c>
      <c r="D84" s="53" t="s">
        <v>145</v>
      </c>
      <c r="E84" s="53" t="s">
        <v>211</v>
      </c>
      <c r="F84" s="23" t="s">
        <v>224</v>
      </c>
      <c r="G84" s="53" t="s">
        <v>30</v>
      </c>
      <c r="H84" s="53" t="s">
        <v>124</v>
      </c>
      <c r="I84" s="53" t="s">
        <v>51</v>
      </c>
      <c r="J84" s="372" t="s">
        <v>27</v>
      </c>
      <c r="K84" s="118">
        <f t="shared" si="21"/>
        <v>2295000</v>
      </c>
      <c r="L84" s="70">
        <f t="shared" si="22"/>
        <v>405000</v>
      </c>
      <c r="M84" s="235">
        <v>2700000</v>
      </c>
      <c r="N84" s="221">
        <v>2500000</v>
      </c>
      <c r="O84" s="173">
        <v>0.85</v>
      </c>
      <c r="P84" s="88"/>
      <c r="Q84" s="88"/>
      <c r="R84" s="171">
        <f t="shared" si="23"/>
        <v>1012500000000</v>
      </c>
      <c r="S84" s="173">
        <v>0.08</v>
      </c>
      <c r="T84" s="171">
        <f t="shared" si="24"/>
        <v>200000</v>
      </c>
      <c r="U84" s="70">
        <f t="shared" si="25"/>
        <v>-1012499795000</v>
      </c>
      <c r="V84" s="76">
        <f t="shared" si="26"/>
        <v>-1012499595000</v>
      </c>
      <c r="W84" s="53" t="s">
        <v>225</v>
      </c>
      <c r="X84" s="53" t="s">
        <v>226</v>
      </c>
      <c r="Y84" s="53" t="s">
        <v>223</v>
      </c>
      <c r="Z84" s="37" t="d">
        <v>2023-10-06</v>
      </c>
      <c r="AA84" s="53" t="s">
        <v>151</v>
      </c>
      <c r="AB84" s="38" t="s">
        <v>152</v>
      </c>
      <c r="AC84" s="38"/>
      <c r="AD84" s="89"/>
      <c r="AE84" s="89"/>
      <c r="AF84" s="89"/>
      <c r="AG84" s="89"/>
      <c r="AH84" s="89"/>
      <c r="AI84" s="89"/>
      <c r="AJ84" s="78"/>
      <c r="AK84" s="182"/>
      <c r="AL84" s="50">
        <v>6</v>
      </c>
      <c r="AM84" s="399" t="s">
        <v>153</v>
      </c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</row>
    <row r="85" spans="1:122" ht="63.75" customHeight="1">
      <c r="A85" s="251" t="d">
        <v>2024-03-25</v>
      </c>
      <c r="B85" s="37" t="s">
        <v>215</v>
      </c>
      <c r="C85" s="23" t="s">
        <v>193</v>
      </c>
      <c r="D85" s="53" t="s">
        <v>145</v>
      </c>
      <c r="E85" s="53" t="s">
        <v>211</v>
      </c>
      <c r="F85" s="23" t="s">
        <v>227</v>
      </c>
      <c r="G85" s="53" t="s">
        <v>30</v>
      </c>
      <c r="H85" s="53" t="s">
        <v>124</v>
      </c>
      <c r="I85" s="53" t="s">
        <v>51</v>
      </c>
      <c r="J85" s="372" t="s">
        <v>27</v>
      </c>
      <c r="K85" s="118">
        <f t="shared" si="21"/>
        <v>2064926.3605</v>
      </c>
      <c r="L85" s="70">
        <f t="shared" si="22"/>
        <v>364398.76949999999</v>
      </c>
      <c r="M85" s="235">
        <v>2429325.13</v>
      </c>
      <c r="N85" s="221">
        <v>3000000</v>
      </c>
      <c r="O85" s="173">
        <v>0.85</v>
      </c>
      <c r="P85" s="89"/>
      <c r="Q85" s="89"/>
      <c r="R85" s="171">
        <f>+N85*L85</f>
        <v>1093196308500</v>
      </c>
      <c r="S85" s="173">
        <v>0.08</v>
      </c>
      <c r="T85" s="171">
        <f>+N85*S85</f>
        <v>240000</v>
      </c>
      <c r="U85" s="70">
        <f>+M85-K85-R85-T85</f>
        <v>-1093196184101.2305</v>
      </c>
      <c r="V85" s="76">
        <f>+T85+U85</f>
        <v>-1093195944101.2305</v>
      </c>
      <c r="W85" s="53" t="s">
        <v>228</v>
      </c>
      <c r="X85" s="53" t="s">
        <v>229</v>
      </c>
      <c r="Y85" s="53" t="s">
        <v>219</v>
      </c>
      <c r="Z85" s="37" t="d">
        <v>2023-10-06</v>
      </c>
      <c r="AA85" s="53" t="s">
        <v>151</v>
      </c>
      <c r="AB85" s="38" t="s">
        <v>152</v>
      </c>
      <c r="AC85" s="53" t="s">
        <v>230</v>
      </c>
      <c r="AD85" s="89"/>
      <c r="AE85" s="89"/>
      <c r="AF85" s="89"/>
      <c r="AG85" s="89"/>
      <c r="AH85" s="89"/>
      <c r="AI85" s="89"/>
      <c r="AJ85" s="78"/>
      <c r="AK85" s="182"/>
      <c r="AL85" s="50">
        <v>1</v>
      </c>
      <c r="AM85" s="264" t="s">
        <v>157</v>
      </c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</row>
    <row r="86" spans="1:122" ht="63.75" customHeight="1">
      <c r="A86" s="251" t="d">
        <v>2024-03-25</v>
      </c>
      <c r="B86" s="7" t="d">
        <v>2024-09-30</v>
      </c>
      <c r="C86" s="23" t="s">
        <v>193</v>
      </c>
      <c r="D86" s="53" t="s">
        <v>145</v>
      </c>
      <c r="E86" s="53" t="s">
        <v>211</v>
      </c>
      <c r="F86" s="23" t="s">
        <v>535</v>
      </c>
      <c r="G86" s="53" t="s">
        <v>30</v>
      </c>
      <c r="H86" s="53" t="s">
        <v>124</v>
      </c>
      <c r="I86" s="53" t="s">
        <v>51</v>
      </c>
      <c r="J86" s="372" t="s">
        <v>27</v>
      </c>
      <c r="K86" s="118">
        <f t="shared" si="21"/>
        <v>1557330.9</v>
      </c>
      <c r="L86" s="70">
        <f t="shared" si="22"/>
        <v>274823.09999999998</v>
      </c>
      <c r="M86" s="235">
        <v>1832154</v>
      </c>
      <c r="N86" s="221">
        <v>3000000</v>
      </c>
      <c r="O86" s="173">
        <v>0.85</v>
      </c>
      <c r="P86" s="89"/>
      <c r="Q86" s="89"/>
      <c r="R86" s="171">
        <f>+N86*L86</f>
        <v>824469299999.99988</v>
      </c>
      <c r="S86" s="173">
        <v>0.08</v>
      </c>
      <c r="T86" s="171">
        <f>+N86*S86</f>
        <v>240000</v>
      </c>
      <c r="U86" s="70">
        <f>+M86-K86-R86-T86</f>
        <v>-824469265176.8999</v>
      </c>
      <c r="V86" s="76">
        <f>+T86+U86</f>
        <v>-824469025176.8999</v>
      </c>
      <c r="W86" s="53" t="s">
        <v>228</v>
      </c>
      <c r="X86" s="53" t="s">
        <v>229</v>
      </c>
      <c r="Y86" s="53" t="s">
        <v>219</v>
      </c>
      <c r="Z86" s="37" t="d">
        <v>2023-10-06</v>
      </c>
      <c r="AA86" s="53" t="s">
        <v>151</v>
      </c>
      <c r="AB86" s="38" t="s">
        <v>152</v>
      </c>
      <c r="AC86" s="53" t="s">
        <v>230</v>
      </c>
      <c r="AD86" s="89"/>
      <c r="AE86" s="89"/>
      <c r="AF86" s="89"/>
      <c r="AG86" s="89"/>
      <c r="AH86" s="89"/>
      <c r="AI86" s="89"/>
      <c r="AJ86" s="78"/>
      <c r="AK86" s="182"/>
      <c r="AL86" s="38">
        <v>7</v>
      </c>
      <c r="AM86" s="264" t="s">
        <v>231</v>
      </c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</row>
    <row r="87" spans="1:122" ht="63.75" customHeight="1">
      <c r="A87" s="247" t="s">
        <v>27</v>
      </c>
      <c r="B87" s="25" t="s">
        <v>27</v>
      </c>
      <c r="C87" s="25"/>
      <c r="D87" s="25" t="s">
        <v>33</v>
      </c>
      <c r="E87" s="73"/>
      <c r="F87" s="25"/>
      <c r="G87" s="73"/>
      <c r="H87" s="73"/>
      <c r="I87" s="73"/>
      <c r="J87" s="204">
        <v>11884597</v>
      </c>
      <c r="K87" s="233">
        <f>K86+K85+K84+K83+K82+K81</f>
        <v>11884590.256499998</v>
      </c>
      <c r="L87" s="150">
        <f>L86+L85+L84+L83+L82+L81</f>
        <v>2097280.6335</v>
      </c>
      <c r="M87" s="236">
        <f>M86+M85+M84+M83+M82+M81</f>
        <v>13981870.890000001</v>
      </c>
      <c r="N87" s="222"/>
      <c r="O87" s="180"/>
      <c r="P87" s="88"/>
      <c r="Q87" s="88"/>
      <c r="R87" s="180"/>
      <c r="S87" s="180"/>
      <c r="T87" s="180"/>
      <c r="U87" s="180"/>
      <c r="V87" s="180"/>
      <c r="W87" s="183"/>
      <c r="X87" s="73"/>
      <c r="Y87" s="73"/>
      <c r="Z87" s="152" t="d">
        <v>2023-10-06</v>
      </c>
      <c r="AA87" s="73"/>
      <c r="AB87" s="88"/>
      <c r="AC87" s="88"/>
      <c r="AD87" s="88"/>
      <c r="AE87" s="88"/>
      <c r="AF87" s="88"/>
      <c r="AG87" s="88"/>
      <c r="AH87" s="88"/>
      <c r="AI87" s="88"/>
      <c r="AJ87" s="86">
        <f>K87/J87</f>
        <v>0.99999943258488266</v>
      </c>
      <c r="AK87" s="77">
        <f>+J87-K87</f>
        <v>6.7435000017285347</v>
      </c>
      <c r="AL87" s="39"/>
      <c r="AM87" s="257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</row>
    <row r="88" spans="1:122" ht="63.75" customHeight="1">
      <c r="A88" s="258" t="d">
        <v>2024-09-30</v>
      </c>
      <c r="B88" s="53" t="s">
        <v>27</v>
      </c>
      <c r="C88" s="23" t="s">
        <v>193</v>
      </c>
      <c r="D88" s="72" t="s">
        <v>174</v>
      </c>
      <c r="E88" s="53" t="s">
        <v>232</v>
      </c>
      <c r="F88" s="420" t="s">
        <v>233</v>
      </c>
      <c r="G88" s="53" t="s">
        <v>62</v>
      </c>
      <c r="H88" s="395" t="s">
        <v>234</v>
      </c>
      <c r="I88" s="215" t="s">
        <v>51</v>
      </c>
      <c r="J88" s="385" t="s">
        <v>27</v>
      </c>
      <c r="K88" s="396">
        <f t="shared" ref="K88:K94" si="27">M88*(0.85)</f>
        <v>607434.65</v>
      </c>
      <c r="L88" s="397">
        <f t="shared" ref="L88:L94" si="28">M88*(0.15)</f>
        <v>107194.34999999999</v>
      </c>
      <c r="M88" s="391">
        <v>714629</v>
      </c>
      <c r="N88" s="104"/>
      <c r="O88" s="80"/>
      <c r="P88" s="89"/>
      <c r="Q88" s="89"/>
      <c r="R88" s="80"/>
      <c r="S88" s="80"/>
      <c r="T88" s="80"/>
      <c r="U88" s="80"/>
      <c r="V88" s="80"/>
      <c r="W88" s="53"/>
      <c r="X88" s="53"/>
      <c r="Y88" s="53"/>
      <c r="Z88" s="37"/>
      <c r="AA88" s="53"/>
      <c r="AB88" s="53"/>
      <c r="AC88" s="53"/>
      <c r="AD88" s="89"/>
      <c r="AE88" s="89"/>
      <c r="AF88" s="89"/>
      <c r="AG88" s="89"/>
      <c r="AH88" s="89"/>
      <c r="AI88" s="89"/>
      <c r="AJ88" s="85"/>
      <c r="AK88" s="373"/>
      <c r="AL88" s="373"/>
      <c r="AM88" s="256"/>
    </row>
    <row r="89" spans="1:122" ht="63.75" customHeight="1">
      <c r="A89" s="258" t="d">
        <v>2024-09-30</v>
      </c>
      <c r="B89" s="53" t="s">
        <v>27</v>
      </c>
      <c r="C89" s="23" t="s">
        <v>193</v>
      </c>
      <c r="D89" s="72" t="s">
        <v>174</v>
      </c>
      <c r="E89" s="53" t="s">
        <v>232</v>
      </c>
      <c r="F89" s="420" t="s">
        <v>235</v>
      </c>
      <c r="G89" s="53" t="s">
        <v>62</v>
      </c>
      <c r="H89" s="395" t="s">
        <v>236</v>
      </c>
      <c r="I89" s="215" t="s">
        <v>51</v>
      </c>
      <c r="J89" s="385" t="s">
        <v>27</v>
      </c>
      <c r="K89" s="118">
        <f t="shared" si="27"/>
        <v>187000</v>
      </c>
      <c r="L89" s="70">
        <f t="shared" si="28"/>
        <v>33000</v>
      </c>
      <c r="M89" s="391">
        <v>220000</v>
      </c>
      <c r="N89" s="104"/>
      <c r="O89" s="80"/>
      <c r="P89" s="89"/>
      <c r="Q89" s="89"/>
      <c r="R89" s="80"/>
      <c r="S89" s="80"/>
      <c r="T89" s="80"/>
      <c r="U89" s="80"/>
      <c r="V89" s="80"/>
      <c r="W89" s="53"/>
      <c r="X89" s="53"/>
      <c r="Y89" s="53"/>
      <c r="Z89" s="37"/>
      <c r="AA89" s="53"/>
      <c r="AB89" s="53"/>
      <c r="AC89" s="53"/>
      <c r="AD89" s="89"/>
      <c r="AE89" s="89"/>
      <c r="AF89" s="89"/>
      <c r="AG89" s="89"/>
      <c r="AH89" s="89"/>
      <c r="AI89" s="89"/>
      <c r="AJ89" s="85"/>
      <c r="AK89" s="373"/>
      <c r="AL89" s="373"/>
      <c r="AM89" s="256"/>
    </row>
    <row r="90" spans="1:122" ht="63.75" customHeight="1">
      <c r="A90" s="258" t="d">
        <v>2024-09-30</v>
      </c>
      <c r="B90" s="53" t="s">
        <v>27</v>
      </c>
      <c r="C90" s="23" t="s">
        <v>193</v>
      </c>
      <c r="D90" s="72" t="s">
        <v>174</v>
      </c>
      <c r="E90" s="53" t="s">
        <v>232</v>
      </c>
      <c r="F90" s="420" t="s">
        <v>237</v>
      </c>
      <c r="G90" s="53" t="s">
        <v>62</v>
      </c>
      <c r="H90" s="395" t="s">
        <v>238</v>
      </c>
      <c r="I90" s="215" t="s">
        <v>51</v>
      </c>
      <c r="J90" s="385" t="s">
        <v>27</v>
      </c>
      <c r="K90" s="118">
        <f t="shared" si="27"/>
        <v>607448.25</v>
      </c>
      <c r="L90" s="70">
        <f t="shared" si="28"/>
        <v>107196.75</v>
      </c>
      <c r="M90" s="391">
        <v>714645</v>
      </c>
      <c r="N90" s="104"/>
      <c r="O90" s="80"/>
      <c r="P90" s="89"/>
      <c r="Q90" s="89"/>
      <c r="R90" s="80"/>
      <c r="S90" s="80"/>
      <c r="T90" s="80"/>
      <c r="U90" s="80"/>
      <c r="V90" s="80"/>
      <c r="W90" s="53"/>
      <c r="X90" s="53"/>
      <c r="Y90" s="53"/>
      <c r="Z90" s="37"/>
      <c r="AA90" s="53"/>
      <c r="AB90" s="53"/>
      <c r="AC90" s="53"/>
      <c r="AD90" s="89"/>
      <c r="AE90" s="89"/>
      <c r="AF90" s="89"/>
      <c r="AG90" s="89"/>
      <c r="AH90" s="89"/>
      <c r="AI90" s="89"/>
      <c r="AJ90" s="85"/>
      <c r="AK90" s="373"/>
      <c r="AL90" s="373"/>
      <c r="AM90" s="256"/>
    </row>
    <row r="91" spans="1:122" ht="63.75" customHeight="1">
      <c r="A91" s="258" t="d">
        <v>2024-09-30</v>
      </c>
      <c r="B91" s="53" t="s">
        <v>27</v>
      </c>
      <c r="C91" s="23" t="s">
        <v>193</v>
      </c>
      <c r="D91" s="72" t="s">
        <v>174</v>
      </c>
      <c r="E91" s="53" t="s">
        <v>232</v>
      </c>
      <c r="F91" s="420" t="s">
        <v>239</v>
      </c>
      <c r="G91" s="53" t="s">
        <v>62</v>
      </c>
      <c r="H91" s="395" t="s">
        <v>240</v>
      </c>
      <c r="I91" s="215" t="s">
        <v>51</v>
      </c>
      <c r="J91" s="385" t="s">
        <v>27</v>
      </c>
      <c r="K91" s="118">
        <f t="shared" si="27"/>
        <v>263500</v>
      </c>
      <c r="L91" s="70">
        <f t="shared" si="28"/>
        <v>46500</v>
      </c>
      <c r="M91" s="391">
        <v>310000</v>
      </c>
      <c r="N91" s="104"/>
      <c r="O91" s="80"/>
      <c r="P91" s="89"/>
      <c r="Q91" s="89"/>
      <c r="R91" s="80"/>
      <c r="S91" s="80"/>
      <c r="T91" s="80"/>
      <c r="U91" s="80"/>
      <c r="V91" s="80"/>
      <c r="W91" s="53"/>
      <c r="X91" s="53"/>
      <c r="Y91" s="53"/>
      <c r="Z91" s="37"/>
      <c r="AA91" s="53"/>
      <c r="AB91" s="53"/>
      <c r="AC91" s="53"/>
      <c r="AD91" s="89"/>
      <c r="AE91" s="89"/>
      <c r="AF91" s="89"/>
      <c r="AG91" s="89"/>
      <c r="AH91" s="89"/>
      <c r="AI91" s="89"/>
      <c r="AJ91" s="85"/>
      <c r="AK91" s="373"/>
      <c r="AL91" s="373"/>
      <c r="AM91" s="256"/>
    </row>
    <row r="92" spans="1:122" ht="63.75" customHeight="1">
      <c r="A92" s="258" t="d">
        <v>2024-09-30</v>
      </c>
      <c r="B92" s="53" t="s">
        <v>27</v>
      </c>
      <c r="C92" s="23" t="s">
        <v>193</v>
      </c>
      <c r="D92" s="72" t="s">
        <v>174</v>
      </c>
      <c r="E92" s="53" t="s">
        <v>232</v>
      </c>
      <c r="F92" s="420" t="s">
        <v>241</v>
      </c>
      <c r="G92" s="53" t="s">
        <v>62</v>
      </c>
      <c r="H92" s="395" t="s">
        <v>242</v>
      </c>
      <c r="I92" s="215" t="s">
        <v>51</v>
      </c>
      <c r="J92" s="385" t="s">
        <v>27</v>
      </c>
      <c r="K92" s="118">
        <f t="shared" si="27"/>
        <v>348500</v>
      </c>
      <c r="L92" s="70">
        <f t="shared" si="28"/>
        <v>61500</v>
      </c>
      <c r="M92" s="391">
        <v>410000</v>
      </c>
      <c r="N92" s="104"/>
      <c r="O92" s="80"/>
      <c r="P92" s="89"/>
      <c r="Q92" s="89"/>
      <c r="R92" s="80"/>
      <c r="S92" s="80"/>
      <c r="T92" s="80"/>
      <c r="U92" s="80"/>
      <c r="V92" s="80"/>
      <c r="W92" s="53"/>
      <c r="X92" s="53"/>
      <c r="Y92" s="53"/>
      <c r="Z92" s="37"/>
      <c r="AA92" s="53"/>
      <c r="AB92" s="53"/>
      <c r="AC92" s="53"/>
      <c r="AD92" s="89"/>
      <c r="AE92" s="89"/>
      <c r="AF92" s="89"/>
      <c r="AG92" s="89"/>
      <c r="AH92" s="89"/>
      <c r="AI92" s="89"/>
      <c r="AJ92" s="85"/>
      <c r="AK92" s="373"/>
      <c r="AL92" s="373"/>
      <c r="AM92" s="256"/>
    </row>
    <row r="93" spans="1:122" ht="63.75" customHeight="1">
      <c r="A93" s="258" t="d">
        <v>2024-09-30</v>
      </c>
      <c r="B93" s="53" t="s">
        <v>27</v>
      </c>
      <c r="C93" s="23" t="s">
        <v>193</v>
      </c>
      <c r="D93" s="72" t="s">
        <v>174</v>
      </c>
      <c r="E93" s="53" t="s">
        <v>232</v>
      </c>
      <c r="F93" s="420" t="s">
        <v>243</v>
      </c>
      <c r="G93" s="53" t="s">
        <v>62</v>
      </c>
      <c r="H93" s="395" t="s">
        <v>244</v>
      </c>
      <c r="I93" s="215" t="s">
        <v>51</v>
      </c>
      <c r="J93" s="385" t="s">
        <v>27</v>
      </c>
      <c r="K93" s="118">
        <f t="shared" si="27"/>
        <v>351894.89999999997</v>
      </c>
      <c r="L93" s="70">
        <f t="shared" si="28"/>
        <v>62099.1</v>
      </c>
      <c r="M93" s="391">
        <v>413994</v>
      </c>
      <c r="N93" s="104"/>
      <c r="O93" s="80"/>
      <c r="P93" s="89"/>
      <c r="Q93" s="89"/>
      <c r="R93" s="80"/>
      <c r="S93" s="80"/>
      <c r="T93" s="80"/>
      <c r="U93" s="80"/>
      <c r="V93" s="80"/>
      <c r="W93" s="53"/>
      <c r="X93" s="53"/>
      <c r="Y93" s="53"/>
      <c r="Z93" s="37"/>
      <c r="AA93" s="53"/>
      <c r="AB93" s="53"/>
      <c r="AC93" s="53"/>
      <c r="AD93" s="89"/>
      <c r="AE93" s="89"/>
      <c r="AF93" s="89"/>
      <c r="AG93" s="89"/>
      <c r="AH93" s="89"/>
      <c r="AI93" s="89"/>
      <c r="AJ93" s="85"/>
      <c r="AK93" s="373"/>
      <c r="AL93" s="373"/>
      <c r="AM93" s="256"/>
    </row>
    <row r="94" spans="1:122" ht="63.75" customHeight="1">
      <c r="A94" s="258" t="d">
        <v>2024-09-30</v>
      </c>
      <c r="B94" s="53" t="s">
        <v>27</v>
      </c>
      <c r="C94" s="23" t="s">
        <v>193</v>
      </c>
      <c r="D94" s="72" t="s">
        <v>174</v>
      </c>
      <c r="E94" s="53" t="s">
        <v>232</v>
      </c>
      <c r="F94" s="420" t="s">
        <v>245</v>
      </c>
      <c r="G94" s="53" t="s">
        <v>62</v>
      </c>
      <c r="H94" s="398" t="s">
        <v>246</v>
      </c>
      <c r="I94" s="215" t="s">
        <v>51</v>
      </c>
      <c r="J94" s="385" t="s">
        <v>27</v>
      </c>
      <c r="K94" s="118">
        <f t="shared" si="27"/>
        <v>1656125.55</v>
      </c>
      <c r="L94" s="70">
        <f t="shared" si="28"/>
        <v>292257.45</v>
      </c>
      <c r="M94" s="391">
        <v>1948383</v>
      </c>
      <c r="N94" s="104"/>
      <c r="O94" s="80"/>
      <c r="P94" s="89"/>
      <c r="Q94" s="89"/>
      <c r="R94" s="80"/>
      <c r="S94" s="80"/>
      <c r="T94" s="80"/>
      <c r="U94" s="80"/>
      <c r="V94" s="80"/>
      <c r="W94" s="53"/>
      <c r="X94" s="53"/>
      <c r="Y94" s="53"/>
      <c r="Z94" s="37"/>
      <c r="AA94" s="53"/>
      <c r="AB94" s="53"/>
      <c r="AC94" s="53"/>
      <c r="AD94" s="89"/>
      <c r="AE94" s="89"/>
      <c r="AF94" s="89"/>
      <c r="AG94" s="89"/>
      <c r="AH94" s="89"/>
      <c r="AI94" s="89"/>
      <c r="AJ94" s="85"/>
      <c r="AK94" s="373"/>
      <c r="AL94" s="373"/>
      <c r="AM94" s="256"/>
    </row>
    <row r="95" spans="1:122" ht="63.75" customHeight="1">
      <c r="A95" s="247" t="s">
        <v>27</v>
      </c>
      <c r="B95" s="73" t="s">
        <v>27</v>
      </c>
      <c r="C95" s="25"/>
      <c r="D95" s="25" t="s">
        <v>33</v>
      </c>
      <c r="E95" s="73" t="s">
        <v>27</v>
      </c>
      <c r="F95" s="25" t="s">
        <v>27</v>
      </c>
      <c r="G95" s="73"/>
      <c r="H95" s="73"/>
      <c r="I95" s="73" t="s">
        <v>27</v>
      </c>
      <c r="J95" s="350">
        <v>4568013</v>
      </c>
      <c r="K95" s="233">
        <f>SUM(K88:K94)</f>
        <v>4021903.3499999996</v>
      </c>
      <c r="L95" s="150">
        <f>SUM(L88:L94)</f>
        <v>709747.64999999991</v>
      </c>
      <c r="M95" s="234">
        <f>SUM(M88:M94)</f>
        <v>4731651</v>
      </c>
      <c r="N95" s="219"/>
      <c r="O95" s="151"/>
      <c r="P95" s="88"/>
      <c r="Q95" s="88"/>
      <c r="R95" s="151"/>
      <c r="S95" s="151"/>
      <c r="T95" s="151"/>
      <c r="U95" s="151"/>
      <c r="V95" s="151"/>
      <c r="W95" s="73"/>
      <c r="X95" s="73"/>
      <c r="Y95" s="73"/>
      <c r="Z95" s="152"/>
      <c r="AA95" s="73"/>
      <c r="AB95" s="73"/>
      <c r="AC95" s="73"/>
      <c r="AD95" s="88"/>
      <c r="AE95" s="88"/>
      <c r="AF95" s="88"/>
      <c r="AG95" s="88"/>
      <c r="AH95" s="88"/>
      <c r="AI95" s="88"/>
      <c r="AJ95" s="86">
        <f>K95/J95</f>
        <v>0.88044919092830942</v>
      </c>
      <c r="AK95" s="77">
        <f>+J95-K95</f>
        <v>546109.65000000037</v>
      </c>
      <c r="AL95" s="150"/>
      <c r="AM95" s="257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</row>
    <row r="96" spans="1:122" ht="63.75" customHeight="1">
      <c r="A96" s="251" t="d">
        <v>2023-10-06</v>
      </c>
      <c r="B96" s="7" t="s">
        <v>27</v>
      </c>
      <c r="C96" s="23" t="s">
        <v>193</v>
      </c>
      <c r="D96" s="53" t="s">
        <v>247</v>
      </c>
      <c r="E96" s="53" t="s">
        <v>248</v>
      </c>
      <c r="F96" s="23" t="s">
        <v>526</v>
      </c>
      <c r="G96" s="53" t="s">
        <v>30</v>
      </c>
      <c r="H96" s="53" t="s">
        <v>124</v>
      </c>
      <c r="I96" s="53" t="s">
        <v>51</v>
      </c>
      <c r="J96" s="372" t="s">
        <v>27</v>
      </c>
      <c r="K96" s="118">
        <f>M96*(0.85)</f>
        <v>7305259.5499999998</v>
      </c>
      <c r="L96" s="70">
        <f t="shared" si="5"/>
        <v>1289163.45</v>
      </c>
      <c r="M96" s="235">
        <v>8594423</v>
      </c>
      <c r="N96" s="215"/>
      <c r="O96" s="53"/>
      <c r="P96" s="89"/>
      <c r="Q96" s="89"/>
      <c r="R96" s="53"/>
      <c r="S96" s="53"/>
      <c r="T96" s="53"/>
      <c r="U96" s="53"/>
      <c r="V96" s="53"/>
      <c r="W96" s="171" t="s">
        <v>249</v>
      </c>
      <c r="X96" s="53" t="s">
        <v>250</v>
      </c>
      <c r="Y96" s="53" t="s">
        <v>251</v>
      </c>
      <c r="Z96" s="37" t="d">
        <v>2023-10-06</v>
      </c>
      <c r="AA96" s="53" t="s">
        <v>151</v>
      </c>
      <c r="AB96" s="38" t="s">
        <v>252</v>
      </c>
      <c r="AC96" s="38"/>
      <c r="AD96" s="89"/>
      <c r="AE96" s="89"/>
      <c r="AF96" s="89"/>
      <c r="AG96" s="89"/>
      <c r="AH96" s="89"/>
      <c r="AI96" s="89"/>
      <c r="AJ96" s="78" t="s">
        <v>253</v>
      </c>
      <c r="AK96" s="75"/>
      <c r="AL96" s="38">
        <v>1</v>
      </c>
      <c r="AM96" s="254" t="s">
        <v>254</v>
      </c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</row>
    <row r="97" spans="1:122" ht="63.75" customHeight="1">
      <c r="A97" s="247" t="s">
        <v>27</v>
      </c>
      <c r="B97" s="25" t="s">
        <v>27</v>
      </c>
      <c r="C97" s="25"/>
      <c r="D97" s="25" t="s">
        <v>33</v>
      </c>
      <c r="E97" s="73"/>
      <c r="F97" s="25"/>
      <c r="G97" s="73"/>
      <c r="H97" s="73"/>
      <c r="I97" s="73"/>
      <c r="J97" s="204">
        <v>7305259.5</v>
      </c>
      <c r="K97" s="233">
        <f>SUM(K96)</f>
        <v>7305259.5499999998</v>
      </c>
      <c r="L97" s="150">
        <f t="shared" si="5"/>
        <v>1289163.45</v>
      </c>
      <c r="M97" s="234">
        <f>SUM(M96)</f>
        <v>8594423</v>
      </c>
      <c r="N97" s="214"/>
      <c r="O97" s="73"/>
      <c r="P97" s="88"/>
      <c r="Q97" s="88"/>
      <c r="R97" s="73"/>
      <c r="S97" s="73"/>
      <c r="T97" s="73"/>
      <c r="U97" s="73"/>
      <c r="V97" s="73"/>
      <c r="W97" s="73"/>
      <c r="X97" s="73"/>
      <c r="Y97" s="73"/>
      <c r="Z97" s="152" t="d">
        <v>2023-10-06</v>
      </c>
      <c r="AA97" s="73"/>
      <c r="AB97" s="88"/>
      <c r="AC97" s="88"/>
      <c r="AD97" s="88"/>
      <c r="AE97" s="88"/>
      <c r="AF97" s="88"/>
      <c r="AG97" s="88"/>
      <c r="AH97" s="88"/>
      <c r="AI97" s="88"/>
      <c r="AJ97" s="86">
        <f>K97/J97</f>
        <v>1.0000000068443837</v>
      </c>
      <c r="AK97" s="77">
        <f>+J97-K97</f>
        <v>-4.9999999813735485E-2</v>
      </c>
      <c r="AL97" s="39"/>
      <c r="AM97" s="257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</row>
    <row r="98" spans="1:122" ht="90" customHeight="1">
      <c r="A98" s="251" t="d">
        <v>2023-10-06</v>
      </c>
      <c r="B98" s="7" t="s">
        <v>27</v>
      </c>
      <c r="C98" s="23" t="s">
        <v>193</v>
      </c>
      <c r="D98" s="53" t="s">
        <v>255</v>
      </c>
      <c r="E98" s="53" t="s">
        <v>256</v>
      </c>
      <c r="F98" s="23" t="s">
        <v>257</v>
      </c>
      <c r="G98" s="53" t="s">
        <v>31</v>
      </c>
      <c r="H98" s="53" t="s">
        <v>31</v>
      </c>
      <c r="I98" s="53" t="s">
        <v>51</v>
      </c>
      <c r="J98" s="205" t="s">
        <v>27</v>
      </c>
      <c r="K98" s="118">
        <f t="shared" si="18"/>
        <v>999999.5</v>
      </c>
      <c r="L98" s="70">
        <f t="shared" si="5"/>
        <v>176470.5</v>
      </c>
      <c r="M98" s="235">
        <v>1176470</v>
      </c>
      <c r="N98" s="221"/>
      <c r="O98" s="171"/>
      <c r="P98" s="89"/>
      <c r="Q98" s="89"/>
      <c r="R98" s="171"/>
      <c r="S98" s="171"/>
      <c r="T98" s="171"/>
      <c r="U98" s="171"/>
      <c r="V98" s="171"/>
      <c r="W98" s="53" t="s">
        <v>258</v>
      </c>
      <c r="X98" s="53" t="s">
        <v>259</v>
      </c>
      <c r="Y98" s="53">
        <v>2025</v>
      </c>
      <c r="Z98" s="37" t="d">
        <v>2023-10-06</v>
      </c>
      <c r="AA98" s="53" t="s">
        <v>260</v>
      </c>
      <c r="AB98" s="38"/>
      <c r="AC98" s="38"/>
      <c r="AD98" s="89"/>
      <c r="AE98" s="89"/>
      <c r="AF98" s="89"/>
      <c r="AG98" s="89"/>
      <c r="AH98" s="89"/>
      <c r="AI98" s="89"/>
      <c r="AJ98" s="78"/>
      <c r="AK98" s="75"/>
      <c r="AL98" s="147" t="s">
        <v>197</v>
      </c>
      <c r="AM98" s="264" t="s">
        <v>261</v>
      </c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</row>
    <row r="99" spans="1:122" ht="63.75" customHeight="1">
      <c r="A99" s="247" t="s">
        <v>27</v>
      </c>
      <c r="B99" s="25" t="s">
        <v>27</v>
      </c>
      <c r="C99" s="25"/>
      <c r="D99" s="25" t="s">
        <v>33</v>
      </c>
      <c r="E99" s="73"/>
      <c r="F99" s="25"/>
      <c r="G99" s="73"/>
      <c r="H99" s="73"/>
      <c r="I99" s="73"/>
      <c r="J99" s="206">
        <v>1000000</v>
      </c>
      <c r="K99" s="233">
        <f>SUM(K98)</f>
        <v>999999.5</v>
      </c>
      <c r="L99" s="150">
        <f t="shared" si="5"/>
        <v>176470.5</v>
      </c>
      <c r="M99" s="234">
        <f>SUM(M98)</f>
        <v>1176470</v>
      </c>
      <c r="N99" s="222"/>
      <c r="O99" s="180"/>
      <c r="P99" s="88"/>
      <c r="Q99" s="88"/>
      <c r="R99" s="180"/>
      <c r="S99" s="180"/>
      <c r="T99" s="180"/>
      <c r="U99" s="180"/>
      <c r="V99" s="180"/>
      <c r="W99" s="73"/>
      <c r="X99" s="73"/>
      <c r="Y99" s="73"/>
      <c r="Z99" s="152" t="d">
        <v>2023-10-06</v>
      </c>
      <c r="AA99" s="73"/>
      <c r="AB99" s="39"/>
      <c r="AC99" s="39"/>
      <c r="AD99" s="88"/>
      <c r="AE99" s="88"/>
      <c r="AF99" s="88"/>
      <c r="AG99" s="88"/>
      <c r="AH99" s="88"/>
      <c r="AI99" s="88"/>
      <c r="AJ99" s="86">
        <f>K99/J99</f>
        <v>0.99999950000000004</v>
      </c>
      <c r="AK99" s="77">
        <f>+J99-K99</f>
        <v>0.5</v>
      </c>
      <c r="AL99" s="88"/>
      <c r="AM99" s="257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</row>
    <row r="100" spans="1:122" ht="63.75" customHeight="1">
      <c r="A100" s="251" t="s">
        <v>27</v>
      </c>
      <c r="B100" s="7" t="s">
        <v>27</v>
      </c>
      <c r="C100" s="23" t="s">
        <v>262</v>
      </c>
      <c r="D100" s="53" t="s">
        <v>263</v>
      </c>
      <c r="E100" s="53" t="s">
        <v>264</v>
      </c>
      <c r="F100" s="23" t="s">
        <v>265</v>
      </c>
      <c r="G100" s="38" t="s">
        <v>27</v>
      </c>
      <c r="H100" s="38" t="s">
        <v>27</v>
      </c>
      <c r="I100" s="38" t="s">
        <v>27</v>
      </c>
      <c r="J100" s="400" t="s">
        <v>27</v>
      </c>
      <c r="K100" s="118">
        <v>0</v>
      </c>
      <c r="L100" s="70">
        <v>0</v>
      </c>
      <c r="M100" s="124">
        <v>0</v>
      </c>
      <c r="N100" s="401"/>
      <c r="O100" s="402"/>
      <c r="P100" s="403"/>
      <c r="Q100" s="403"/>
      <c r="R100" s="402"/>
      <c r="S100" s="402"/>
      <c r="T100" s="402"/>
      <c r="U100" s="402"/>
      <c r="V100" s="402"/>
      <c r="W100" s="402"/>
      <c r="X100" s="402"/>
      <c r="Y100" s="402"/>
      <c r="Z100" s="404" t="d">
        <v>2023-10-06</v>
      </c>
      <c r="AA100" s="402"/>
      <c r="AB100" s="187" t="s">
        <v>266</v>
      </c>
      <c r="AC100" s="402"/>
      <c r="AD100" s="403"/>
      <c r="AE100" s="403"/>
      <c r="AF100" s="403"/>
      <c r="AG100" s="403"/>
      <c r="AH100" s="403"/>
      <c r="AI100" s="403"/>
      <c r="AJ100" s="405"/>
      <c r="AK100" s="182"/>
      <c r="AL100" s="405" t="s">
        <v>27</v>
      </c>
      <c r="AM100" s="406" t="s">
        <v>267</v>
      </c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</row>
    <row r="101" spans="1:122" s="2" customFormat="1" ht="63.75" customHeight="1">
      <c r="A101" s="262" t="s">
        <v>27</v>
      </c>
      <c r="B101" s="39" t="s">
        <v>27</v>
      </c>
      <c r="C101" s="25"/>
      <c r="D101" s="25" t="s">
        <v>33</v>
      </c>
      <c r="E101" s="73"/>
      <c r="F101" s="25"/>
      <c r="G101" s="39"/>
      <c r="H101" s="39"/>
      <c r="I101" s="39"/>
      <c r="J101" s="210">
        <v>1384901</v>
      </c>
      <c r="K101" s="233">
        <f>SUM(K100)</f>
        <v>0</v>
      </c>
      <c r="L101" s="150">
        <f t="shared" si="5"/>
        <v>0</v>
      </c>
      <c r="M101" s="234">
        <f>SUM(M100)</f>
        <v>0</v>
      </c>
      <c r="N101" s="217"/>
      <c r="O101" s="175"/>
      <c r="P101" s="88"/>
      <c r="Q101" s="88"/>
      <c r="R101" s="175"/>
      <c r="S101" s="175"/>
      <c r="T101" s="175"/>
      <c r="U101" s="175"/>
      <c r="V101" s="175"/>
      <c r="W101" s="88"/>
      <c r="X101" s="88"/>
      <c r="Y101" s="88"/>
      <c r="Z101" s="152" t="d">
        <v>2023-10-06</v>
      </c>
      <c r="AA101" s="88"/>
      <c r="AB101" s="175"/>
      <c r="AC101" s="88"/>
      <c r="AD101" s="88"/>
      <c r="AE101" s="88"/>
      <c r="AF101" s="88"/>
      <c r="AG101" s="88"/>
      <c r="AH101" s="88"/>
      <c r="AI101" s="88"/>
      <c r="AJ101" s="86">
        <f>K101/J101</f>
        <v>0</v>
      </c>
      <c r="AK101" s="77">
        <f>J101-K101</f>
        <v>1384901</v>
      </c>
      <c r="AL101" s="88"/>
      <c r="AM101" s="257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</row>
    <row r="102" spans="1:122" ht="47.25" customHeight="1">
      <c r="A102" s="275" t="s">
        <v>27</v>
      </c>
      <c r="B102" s="37" t="d">
        <v>2024-09-30</v>
      </c>
      <c r="C102" s="23" t="s">
        <v>262</v>
      </c>
      <c r="D102" s="37" t="s">
        <v>59</v>
      </c>
      <c r="E102" s="53" t="s">
        <v>60</v>
      </c>
      <c r="F102" s="418" t="s">
        <v>268</v>
      </c>
      <c r="G102" s="38" t="s">
        <v>24</v>
      </c>
      <c r="H102" s="53" t="s">
        <v>269</v>
      </c>
      <c r="I102" s="38" t="s">
        <v>38</v>
      </c>
      <c r="J102" s="400" t="s">
        <v>27</v>
      </c>
      <c r="K102" s="118">
        <f t="shared" ref="K102" si="29">M102*(0.85)</f>
        <v>2806020</v>
      </c>
      <c r="L102" s="70">
        <f t="shared" ref="L102" si="30">M102*(0.15)</f>
        <v>495180</v>
      </c>
      <c r="M102" s="235">
        <v>3301200</v>
      </c>
      <c r="N102" s="334"/>
      <c r="O102" s="188"/>
      <c r="P102" s="89"/>
      <c r="Q102" s="89"/>
      <c r="R102" s="188"/>
      <c r="S102" s="188"/>
      <c r="T102" s="188"/>
      <c r="U102" s="188"/>
      <c r="V102" s="188"/>
      <c r="W102" s="89"/>
      <c r="X102" s="89"/>
      <c r="Y102" s="89"/>
      <c r="Z102" s="37"/>
      <c r="AA102" s="89"/>
      <c r="AB102" s="188"/>
      <c r="AC102" s="89"/>
      <c r="AD102" s="89"/>
      <c r="AE102" s="89"/>
      <c r="AF102" s="89"/>
      <c r="AG102" s="89"/>
      <c r="AH102" s="89"/>
      <c r="AI102" s="89"/>
      <c r="AJ102" s="85"/>
      <c r="AK102" s="75"/>
      <c r="AL102" s="89"/>
      <c r="AM102" s="256"/>
    </row>
    <row r="103" spans="1:122" ht="40.5" customHeight="1">
      <c r="A103" s="275" t="s">
        <v>27</v>
      </c>
      <c r="B103" s="37" t="d">
        <v>2024-09-30</v>
      </c>
      <c r="C103" s="23" t="s">
        <v>262</v>
      </c>
      <c r="D103" s="37" t="s">
        <v>59</v>
      </c>
      <c r="E103" s="53" t="s">
        <v>60</v>
      </c>
      <c r="F103" s="418" t="s">
        <v>270</v>
      </c>
      <c r="G103" s="38" t="s">
        <v>24</v>
      </c>
      <c r="H103" s="53" t="s">
        <v>271</v>
      </c>
      <c r="I103" s="38" t="s">
        <v>51</v>
      </c>
      <c r="J103" s="400" t="s">
        <v>27</v>
      </c>
      <c r="K103" s="118">
        <f t="shared" ref="K103:K107" si="31">M103*(0.85)</f>
        <v>2747880</v>
      </c>
      <c r="L103" s="70">
        <f t="shared" ref="L103:L107" si="32">M103*(0.15)</f>
        <v>484920</v>
      </c>
      <c r="M103" s="235">
        <v>3232800</v>
      </c>
      <c r="N103" s="334"/>
      <c r="O103" s="188"/>
      <c r="P103" s="89"/>
      <c r="Q103" s="89"/>
      <c r="R103" s="188"/>
      <c r="S103" s="188"/>
      <c r="T103" s="188"/>
      <c r="U103" s="188"/>
      <c r="V103" s="188"/>
      <c r="W103" s="89"/>
      <c r="X103" s="89"/>
      <c r="Y103" s="89"/>
      <c r="Z103" s="37"/>
      <c r="AA103" s="89"/>
      <c r="AB103" s="188"/>
      <c r="AC103" s="89"/>
      <c r="AD103" s="89"/>
      <c r="AE103" s="89"/>
      <c r="AF103" s="89"/>
      <c r="AG103" s="89"/>
      <c r="AH103" s="89"/>
      <c r="AI103" s="89"/>
      <c r="AJ103" s="85"/>
      <c r="AK103" s="75"/>
      <c r="AL103" s="89"/>
      <c r="AM103" s="256"/>
    </row>
    <row r="104" spans="1:122" ht="36.75" customHeight="1">
      <c r="A104" s="275" t="s">
        <v>27</v>
      </c>
      <c r="B104" s="37" t="d">
        <v>2024-09-30</v>
      </c>
      <c r="C104" s="23" t="s">
        <v>262</v>
      </c>
      <c r="D104" s="37" t="s">
        <v>59</v>
      </c>
      <c r="E104" s="53" t="s">
        <v>60</v>
      </c>
      <c r="F104" s="418" t="s">
        <v>272</v>
      </c>
      <c r="G104" s="38" t="s">
        <v>24</v>
      </c>
      <c r="H104" s="53" t="s">
        <v>273</v>
      </c>
      <c r="I104" s="38" t="s">
        <v>38</v>
      </c>
      <c r="J104" s="400" t="s">
        <v>27</v>
      </c>
      <c r="K104" s="118">
        <f t="shared" si="31"/>
        <v>2151233.1334999995</v>
      </c>
      <c r="L104" s="70">
        <f t="shared" si="32"/>
        <v>379629.37649999995</v>
      </c>
      <c r="M104" s="235">
        <v>2530862.5099999998</v>
      </c>
      <c r="N104" s="334"/>
      <c r="O104" s="188"/>
      <c r="P104" s="89"/>
      <c r="Q104" s="89"/>
      <c r="R104" s="188"/>
      <c r="S104" s="188"/>
      <c r="T104" s="188"/>
      <c r="U104" s="188"/>
      <c r="V104" s="188"/>
      <c r="W104" s="89"/>
      <c r="X104" s="89"/>
      <c r="Y104" s="89"/>
      <c r="Z104" s="37"/>
      <c r="AA104" s="89"/>
      <c r="AB104" s="188"/>
      <c r="AC104" s="89"/>
      <c r="AD104" s="89"/>
      <c r="AE104" s="89"/>
      <c r="AF104" s="89"/>
      <c r="AG104" s="89"/>
      <c r="AH104" s="89"/>
      <c r="AI104" s="89"/>
      <c r="AJ104" s="85"/>
      <c r="AK104" s="75"/>
      <c r="AL104" s="89"/>
      <c r="AM104" s="256"/>
    </row>
    <row r="105" spans="1:122" ht="53.25" customHeight="1">
      <c r="A105" s="275" t="s">
        <v>27</v>
      </c>
      <c r="B105" s="37" t="d">
        <v>2024-09-30</v>
      </c>
      <c r="C105" s="23" t="s">
        <v>262</v>
      </c>
      <c r="D105" s="37" t="s">
        <v>59</v>
      </c>
      <c r="E105" s="53" t="s">
        <v>60</v>
      </c>
      <c r="F105" s="418" t="s">
        <v>274</v>
      </c>
      <c r="G105" s="38" t="s">
        <v>24</v>
      </c>
      <c r="H105" s="53" t="s">
        <v>275</v>
      </c>
      <c r="I105" s="38" t="s">
        <v>38</v>
      </c>
      <c r="J105" s="400" t="s">
        <v>27</v>
      </c>
      <c r="K105" s="118">
        <f t="shared" si="31"/>
        <v>2426410</v>
      </c>
      <c r="L105" s="70">
        <f t="shared" si="32"/>
        <v>428190</v>
      </c>
      <c r="M105" s="235">
        <v>2854600</v>
      </c>
      <c r="N105" s="334"/>
      <c r="O105" s="188"/>
      <c r="P105" s="89"/>
      <c r="Q105" s="89"/>
      <c r="R105" s="188"/>
      <c r="S105" s="188"/>
      <c r="T105" s="188"/>
      <c r="U105" s="188"/>
      <c r="V105" s="188"/>
      <c r="W105" s="89"/>
      <c r="X105" s="89"/>
      <c r="Y105" s="89"/>
      <c r="Z105" s="37"/>
      <c r="AA105" s="89"/>
      <c r="AB105" s="188"/>
      <c r="AC105" s="89"/>
      <c r="AD105" s="89"/>
      <c r="AE105" s="89"/>
      <c r="AF105" s="89"/>
      <c r="AG105" s="89"/>
      <c r="AH105" s="89"/>
      <c r="AI105" s="89"/>
      <c r="AJ105" s="85"/>
      <c r="AK105" s="75"/>
      <c r="AL105" s="89"/>
      <c r="AM105" s="256"/>
    </row>
    <row r="106" spans="1:122" ht="55.5" customHeight="1">
      <c r="A106" s="275" t="s">
        <v>27</v>
      </c>
      <c r="B106" s="37" t="d">
        <v>2024-09-30</v>
      </c>
      <c r="C106" s="23" t="s">
        <v>262</v>
      </c>
      <c r="D106" s="37" t="s">
        <v>59</v>
      </c>
      <c r="E106" s="53" t="s">
        <v>60</v>
      </c>
      <c r="F106" s="418" t="s">
        <v>276</v>
      </c>
      <c r="G106" s="38" t="s">
        <v>24</v>
      </c>
      <c r="H106" s="53" t="s">
        <v>277</v>
      </c>
      <c r="I106" s="38" t="s">
        <v>38</v>
      </c>
      <c r="J106" s="400" t="s">
        <v>27</v>
      </c>
      <c r="K106" s="118">
        <f t="shared" si="31"/>
        <v>1697960</v>
      </c>
      <c r="L106" s="70">
        <f t="shared" si="32"/>
        <v>299640</v>
      </c>
      <c r="M106" s="235">
        <v>1997600</v>
      </c>
      <c r="N106" s="334"/>
      <c r="O106" s="188"/>
      <c r="P106" s="89"/>
      <c r="Q106" s="89"/>
      <c r="R106" s="188"/>
      <c r="S106" s="188"/>
      <c r="T106" s="188"/>
      <c r="U106" s="188"/>
      <c r="V106" s="188"/>
      <c r="W106" s="89"/>
      <c r="X106" s="89"/>
      <c r="Y106" s="89"/>
      <c r="Z106" s="37"/>
      <c r="AA106" s="89"/>
      <c r="AB106" s="188"/>
      <c r="AC106" s="89"/>
      <c r="AD106" s="89"/>
      <c r="AE106" s="89"/>
      <c r="AF106" s="89"/>
      <c r="AG106" s="89"/>
      <c r="AH106" s="89"/>
      <c r="AI106" s="89"/>
      <c r="AJ106" s="85"/>
      <c r="AK106" s="75"/>
      <c r="AL106" s="89"/>
      <c r="AM106" s="256"/>
    </row>
    <row r="107" spans="1:122" ht="41.25" customHeight="1">
      <c r="A107" s="275" t="s">
        <v>27</v>
      </c>
      <c r="B107" s="37" t="d">
        <v>2024-09-30</v>
      </c>
      <c r="C107" s="23" t="s">
        <v>262</v>
      </c>
      <c r="D107" s="37" t="s">
        <v>59</v>
      </c>
      <c r="E107" s="53" t="s">
        <v>60</v>
      </c>
      <c r="F107" s="418" t="s">
        <v>278</v>
      </c>
      <c r="G107" s="38" t="s">
        <v>24</v>
      </c>
      <c r="H107" s="53" t="s">
        <v>279</v>
      </c>
      <c r="I107" s="38" t="s">
        <v>80</v>
      </c>
      <c r="J107" s="400" t="s">
        <v>27</v>
      </c>
      <c r="K107" s="118">
        <f t="shared" si="31"/>
        <v>1639174</v>
      </c>
      <c r="L107" s="70">
        <f t="shared" si="32"/>
        <v>289266</v>
      </c>
      <c r="M107" s="235">
        <v>1928440</v>
      </c>
      <c r="N107" s="334"/>
      <c r="O107" s="188"/>
      <c r="P107" s="89"/>
      <c r="Q107" s="89"/>
      <c r="R107" s="188"/>
      <c r="S107" s="188"/>
      <c r="T107" s="188"/>
      <c r="U107" s="188"/>
      <c r="V107" s="188"/>
      <c r="W107" s="89"/>
      <c r="X107" s="89"/>
      <c r="Y107" s="89"/>
      <c r="Z107" s="37"/>
      <c r="AA107" s="89"/>
      <c r="AB107" s="188"/>
      <c r="AC107" s="89"/>
      <c r="AD107" s="89"/>
      <c r="AE107" s="89"/>
      <c r="AF107" s="89"/>
      <c r="AG107" s="89"/>
      <c r="AH107" s="89"/>
      <c r="AI107" s="89"/>
      <c r="AJ107" s="85"/>
      <c r="AK107" s="75"/>
      <c r="AL107" s="89"/>
      <c r="AM107" s="256"/>
    </row>
    <row r="108" spans="1:122" ht="37.5" customHeight="1">
      <c r="A108" s="247" t="s">
        <v>27</v>
      </c>
      <c r="B108" s="25" t="s">
        <v>27</v>
      </c>
      <c r="C108" s="25"/>
      <c r="D108" s="25" t="s">
        <v>33</v>
      </c>
      <c r="E108" s="73"/>
      <c r="F108" s="25"/>
      <c r="G108" s="73"/>
      <c r="H108" s="73"/>
      <c r="I108" s="73"/>
      <c r="J108" s="207">
        <v>13468677.119999999</v>
      </c>
      <c r="K108" s="233">
        <f>SUM(K102:K107)</f>
        <v>13468677.133499999</v>
      </c>
      <c r="L108" s="150">
        <f>SUM(L102:L107)</f>
        <v>2376825.3765000002</v>
      </c>
      <c r="M108" s="234">
        <f>SUM(M102:M107)</f>
        <v>15845502.51</v>
      </c>
      <c r="N108" s="220"/>
      <c r="O108" s="177"/>
      <c r="P108" s="88"/>
      <c r="Q108" s="88"/>
      <c r="R108" s="177"/>
      <c r="S108" s="177"/>
      <c r="T108" s="177"/>
      <c r="U108" s="177"/>
      <c r="V108" s="177"/>
      <c r="W108" s="73"/>
      <c r="X108" s="73"/>
      <c r="Y108" s="73"/>
      <c r="Z108" s="152" t="d">
        <v>2023-10-06</v>
      </c>
      <c r="AA108" s="73"/>
      <c r="AB108" s="73"/>
      <c r="AC108" s="88"/>
      <c r="AD108" s="88"/>
      <c r="AE108" s="88"/>
      <c r="AF108" s="88"/>
      <c r="AG108" s="88"/>
      <c r="AH108" s="88"/>
      <c r="AI108" s="88"/>
      <c r="AJ108" s="86">
        <f>K108/J108</f>
        <v>1.0000000010023256</v>
      </c>
      <c r="AK108" s="77">
        <f>J108-K108</f>
        <v>-1.3499999418854713E-2</v>
      </c>
      <c r="AL108" s="88"/>
      <c r="AM108" s="257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</row>
    <row r="109" spans="1:122" ht="63.75" customHeight="1">
      <c r="A109" s="251" t="d">
        <v>2023-10-06</v>
      </c>
      <c r="B109" s="7" t="s">
        <v>27</v>
      </c>
      <c r="C109" s="23" t="s">
        <v>262</v>
      </c>
      <c r="D109" s="53" t="s">
        <v>280</v>
      </c>
      <c r="E109" s="53" t="s">
        <v>281</v>
      </c>
      <c r="F109" s="23" t="s">
        <v>536</v>
      </c>
      <c r="G109" s="53" t="s">
        <v>62</v>
      </c>
      <c r="H109" s="53" t="s">
        <v>282</v>
      </c>
      <c r="I109" s="53" t="s">
        <v>51</v>
      </c>
      <c r="J109" s="132" t="s">
        <v>27</v>
      </c>
      <c r="K109" s="118">
        <f t="shared" si="18"/>
        <v>21250</v>
      </c>
      <c r="L109" s="70">
        <f t="shared" si="5"/>
        <v>3750</v>
      </c>
      <c r="M109" s="235">
        <v>25000</v>
      </c>
      <c r="N109" s="221"/>
      <c r="O109" s="171"/>
      <c r="P109" s="89"/>
      <c r="Q109" s="89"/>
      <c r="R109" s="171"/>
      <c r="S109" s="171"/>
      <c r="T109" s="171"/>
      <c r="U109" s="171"/>
      <c r="V109" s="171"/>
      <c r="W109" s="53"/>
      <c r="X109" s="53" t="s">
        <v>283</v>
      </c>
      <c r="Y109" s="38"/>
      <c r="Z109" s="37" t="d">
        <v>2023-10-06</v>
      </c>
      <c r="AA109" s="53"/>
      <c r="AB109" s="53" t="s">
        <v>284</v>
      </c>
      <c r="AC109" s="38"/>
      <c r="AD109" s="89"/>
      <c r="AE109" s="89"/>
      <c r="AF109" s="89"/>
      <c r="AG109" s="89"/>
      <c r="AH109" s="89"/>
      <c r="AI109" s="89"/>
      <c r="AJ109" s="78"/>
      <c r="AK109" s="75"/>
      <c r="AL109" s="78">
        <v>1</v>
      </c>
      <c r="AM109" s="25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</row>
    <row r="110" spans="1:122" ht="63.75" customHeight="1">
      <c r="A110" s="251" t="d">
        <v>2023-10-06</v>
      </c>
      <c r="B110" s="7" t="s">
        <v>27</v>
      </c>
      <c r="C110" s="23" t="s">
        <v>262</v>
      </c>
      <c r="D110" s="53" t="s">
        <v>280</v>
      </c>
      <c r="E110" s="53" t="s">
        <v>281</v>
      </c>
      <c r="F110" s="24" t="s">
        <v>285</v>
      </c>
      <c r="G110" s="72" t="s">
        <v>24</v>
      </c>
      <c r="H110" s="72" t="s">
        <v>286</v>
      </c>
      <c r="I110" s="72" t="s">
        <v>80</v>
      </c>
      <c r="J110" s="208" t="s">
        <v>27</v>
      </c>
      <c r="K110" s="118">
        <f t="shared" si="18"/>
        <v>850000</v>
      </c>
      <c r="L110" s="70">
        <f t="shared" si="5"/>
        <v>150000</v>
      </c>
      <c r="M110" s="238">
        <v>1000000</v>
      </c>
      <c r="N110" s="213"/>
      <c r="O110" s="70"/>
      <c r="P110" s="89"/>
      <c r="Q110" s="89"/>
      <c r="R110" s="70"/>
      <c r="S110" s="70"/>
      <c r="T110" s="70"/>
      <c r="U110" s="70"/>
      <c r="V110" s="70"/>
      <c r="W110" s="53" t="s">
        <v>287</v>
      </c>
      <c r="X110" s="53" t="s">
        <v>288</v>
      </c>
      <c r="Y110" s="53"/>
      <c r="Z110" s="37" t="d">
        <v>2023-10-06</v>
      </c>
      <c r="AA110" s="53" t="s">
        <v>289</v>
      </c>
      <c r="AB110" s="53" t="s">
        <v>290</v>
      </c>
      <c r="AC110" s="38"/>
      <c r="AD110" s="89"/>
      <c r="AE110" s="89"/>
      <c r="AF110" s="89"/>
      <c r="AG110" s="89"/>
      <c r="AH110" s="89"/>
      <c r="AI110" s="89"/>
      <c r="AJ110" s="78"/>
      <c r="AK110" s="75"/>
      <c r="AL110" s="78">
        <v>1</v>
      </c>
      <c r="AM110" s="25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</row>
    <row r="111" spans="1:122" ht="63.75" customHeight="1">
      <c r="A111" s="251" t="d">
        <v>2023-10-06</v>
      </c>
      <c r="B111" s="7" t="s">
        <v>27</v>
      </c>
      <c r="C111" s="23" t="s">
        <v>262</v>
      </c>
      <c r="D111" s="53" t="s">
        <v>280</v>
      </c>
      <c r="E111" s="53" t="s">
        <v>281</v>
      </c>
      <c r="F111" s="24" t="s">
        <v>291</v>
      </c>
      <c r="G111" s="72" t="s">
        <v>24</v>
      </c>
      <c r="H111" s="72" t="s">
        <v>292</v>
      </c>
      <c r="I111" s="72" t="s">
        <v>51</v>
      </c>
      <c r="J111" s="208" t="s">
        <v>27</v>
      </c>
      <c r="K111" s="118">
        <f t="shared" si="18"/>
        <v>1700000</v>
      </c>
      <c r="L111" s="70">
        <f t="shared" si="5"/>
        <v>300000</v>
      </c>
      <c r="M111" s="238">
        <v>2000000</v>
      </c>
      <c r="N111" s="213"/>
      <c r="O111" s="70"/>
      <c r="P111" s="89"/>
      <c r="Q111" s="89"/>
      <c r="R111" s="70"/>
      <c r="S111" s="70"/>
      <c r="T111" s="70"/>
      <c r="U111" s="70"/>
      <c r="V111" s="70"/>
      <c r="W111" s="53" t="s">
        <v>287</v>
      </c>
      <c r="X111" s="53" t="s">
        <v>293</v>
      </c>
      <c r="Y111" s="53"/>
      <c r="Z111" s="37" t="d">
        <v>2023-10-06</v>
      </c>
      <c r="AA111" s="53" t="s">
        <v>289</v>
      </c>
      <c r="AB111" s="53" t="s">
        <v>290</v>
      </c>
      <c r="AC111" s="38"/>
      <c r="AD111" s="89"/>
      <c r="AE111" s="89"/>
      <c r="AF111" s="89"/>
      <c r="AG111" s="89"/>
      <c r="AH111" s="89"/>
      <c r="AI111" s="89"/>
      <c r="AJ111" s="78"/>
      <c r="AK111" s="75"/>
      <c r="AL111" s="78">
        <v>1</v>
      </c>
      <c r="AM111" s="25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</row>
    <row r="112" spans="1:122" ht="63.75" customHeight="1">
      <c r="A112" s="251" t="d">
        <v>2023-10-06</v>
      </c>
      <c r="B112" s="7" t="s">
        <v>27</v>
      </c>
      <c r="C112" s="23" t="s">
        <v>262</v>
      </c>
      <c r="D112" s="53" t="s">
        <v>280</v>
      </c>
      <c r="E112" s="53" t="s">
        <v>281</v>
      </c>
      <c r="F112" s="23" t="s">
        <v>294</v>
      </c>
      <c r="G112" s="53" t="s">
        <v>62</v>
      </c>
      <c r="H112" s="53" t="s">
        <v>295</v>
      </c>
      <c r="I112" s="53" t="s">
        <v>38</v>
      </c>
      <c r="J112" s="132" t="s">
        <v>27</v>
      </c>
      <c r="K112" s="118">
        <f t="shared" si="18"/>
        <v>1700000</v>
      </c>
      <c r="L112" s="70">
        <f t="shared" si="5"/>
        <v>300000</v>
      </c>
      <c r="M112" s="235">
        <v>2000000</v>
      </c>
      <c r="N112" s="221"/>
      <c r="O112" s="171"/>
      <c r="P112" s="89"/>
      <c r="Q112" s="89"/>
      <c r="R112" s="171"/>
      <c r="S112" s="171"/>
      <c r="T112" s="171"/>
      <c r="U112" s="171"/>
      <c r="V112" s="171"/>
      <c r="W112" s="53"/>
      <c r="X112" s="53"/>
      <c r="Y112" s="53"/>
      <c r="Z112" s="37" t="d">
        <v>2023-10-06</v>
      </c>
      <c r="AA112" s="53"/>
      <c r="AB112" s="38" t="s">
        <v>296</v>
      </c>
      <c r="AC112" s="38"/>
      <c r="AD112" s="89"/>
      <c r="AE112" s="89"/>
      <c r="AF112" s="89"/>
      <c r="AG112" s="89"/>
      <c r="AH112" s="89"/>
      <c r="AI112" s="89"/>
      <c r="AJ112" s="78"/>
      <c r="AK112" s="75"/>
      <c r="AL112" s="78">
        <v>4</v>
      </c>
      <c r="AM112" s="25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</row>
    <row r="113" spans="1:90" ht="33.75" customHeight="1">
      <c r="A113" s="247" t="s">
        <v>27</v>
      </c>
      <c r="B113" s="25" t="s">
        <v>27</v>
      </c>
      <c r="C113" s="25"/>
      <c r="D113" s="25" t="s">
        <v>33</v>
      </c>
      <c r="E113" s="73"/>
      <c r="F113" s="25"/>
      <c r="G113" s="73"/>
      <c r="H113" s="73"/>
      <c r="I113" s="73"/>
      <c r="J113" s="204">
        <v>4509541</v>
      </c>
      <c r="K113" s="233">
        <f>SUM(K109:K112)</f>
        <v>4271250</v>
      </c>
      <c r="L113" s="150">
        <f>L109+L110+L111+L112</f>
        <v>753750</v>
      </c>
      <c r="M113" s="234">
        <f>SUM(M109:M112)</f>
        <v>5025000</v>
      </c>
      <c r="N113" s="223"/>
      <c r="O113" s="184"/>
      <c r="P113" s="88"/>
      <c r="Q113" s="88"/>
      <c r="R113" s="184"/>
      <c r="S113" s="184"/>
      <c r="T113" s="184"/>
      <c r="U113" s="184"/>
      <c r="V113" s="184"/>
      <c r="W113" s="73"/>
      <c r="X113" s="185"/>
      <c r="Y113" s="73"/>
      <c r="Z113" s="152" t="d">
        <v>2023-10-06</v>
      </c>
      <c r="AA113" s="73"/>
      <c r="AB113" s="73"/>
      <c r="AC113" s="88"/>
      <c r="AD113" s="88"/>
      <c r="AE113" s="88"/>
      <c r="AF113" s="88"/>
      <c r="AG113" s="88"/>
      <c r="AH113" s="88"/>
      <c r="AI113" s="88"/>
      <c r="AJ113" s="86">
        <f>K113/J113</f>
        <v>0.94715848020896143</v>
      </c>
      <c r="AK113" s="77">
        <f>J113-K113</f>
        <v>238291</v>
      </c>
      <c r="AL113" s="175" t="s">
        <v>297</v>
      </c>
      <c r="AM113" s="257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</row>
    <row r="114" spans="1:90" ht="63.75" customHeight="1">
      <c r="A114" s="255" t="s">
        <v>27</v>
      </c>
      <c r="B114" s="23" t="s">
        <v>27</v>
      </c>
      <c r="C114" s="23" t="s">
        <v>262</v>
      </c>
      <c r="D114" s="53" t="s">
        <v>298</v>
      </c>
      <c r="E114" s="53" t="s">
        <v>299</v>
      </c>
      <c r="F114" s="23" t="s">
        <v>300</v>
      </c>
      <c r="G114" s="53" t="s">
        <v>27</v>
      </c>
      <c r="H114" s="53" t="s">
        <v>27</v>
      </c>
      <c r="I114" s="53" t="s">
        <v>27</v>
      </c>
      <c r="J114" s="132" t="s">
        <v>27</v>
      </c>
      <c r="K114" s="118">
        <v>0</v>
      </c>
      <c r="L114" s="70">
        <v>0</v>
      </c>
      <c r="M114" s="119">
        <v>0</v>
      </c>
      <c r="N114" s="224"/>
      <c r="O114" s="186"/>
      <c r="P114" s="89"/>
      <c r="Q114" s="89"/>
      <c r="R114" s="186"/>
      <c r="S114" s="186"/>
      <c r="T114" s="186"/>
      <c r="U114" s="186"/>
      <c r="V114" s="186"/>
      <c r="W114" s="53"/>
      <c r="X114" s="187"/>
      <c r="Y114" s="53"/>
      <c r="Z114" s="37"/>
      <c r="AA114" s="53"/>
      <c r="AB114" s="53"/>
      <c r="AC114" s="89"/>
      <c r="AD114" s="89"/>
      <c r="AE114" s="89"/>
      <c r="AF114" s="89"/>
      <c r="AG114" s="89"/>
      <c r="AH114" s="89"/>
      <c r="AI114" s="89"/>
      <c r="AJ114" s="85"/>
      <c r="AK114" s="75"/>
      <c r="AL114" s="53" t="s">
        <v>27</v>
      </c>
      <c r="AM114" s="25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</row>
    <row r="115" spans="1:90" ht="37.5" customHeight="1">
      <c r="A115" s="247" t="s">
        <v>27</v>
      </c>
      <c r="B115" s="25" t="s">
        <v>27</v>
      </c>
      <c r="C115" s="25"/>
      <c r="D115" s="25" t="s">
        <v>33</v>
      </c>
      <c r="E115" s="73"/>
      <c r="F115" s="25"/>
      <c r="G115" s="73"/>
      <c r="H115" s="73"/>
      <c r="I115" s="73"/>
      <c r="J115" s="204">
        <v>4300000</v>
      </c>
      <c r="K115" s="233">
        <v>0</v>
      </c>
      <c r="L115" s="150">
        <v>0</v>
      </c>
      <c r="M115" s="234">
        <v>0</v>
      </c>
      <c r="N115" s="223"/>
      <c r="O115" s="184"/>
      <c r="P115" s="88"/>
      <c r="Q115" s="88"/>
      <c r="R115" s="184"/>
      <c r="S115" s="184"/>
      <c r="T115" s="184"/>
      <c r="U115" s="184"/>
      <c r="V115" s="184"/>
      <c r="W115" s="73"/>
      <c r="X115" s="185"/>
      <c r="Y115" s="73"/>
      <c r="Z115" s="152"/>
      <c r="AA115" s="73"/>
      <c r="AB115" s="73"/>
      <c r="AC115" s="88"/>
      <c r="AD115" s="88"/>
      <c r="AE115" s="88"/>
      <c r="AF115" s="88"/>
      <c r="AG115" s="88"/>
      <c r="AH115" s="88"/>
      <c r="AI115" s="88"/>
      <c r="AJ115" s="86">
        <f>K115/J115</f>
        <v>0</v>
      </c>
      <c r="AK115" s="77">
        <f>J115-K115</f>
        <v>4300000</v>
      </c>
      <c r="AL115" s="175"/>
      <c r="AM115" s="257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</row>
    <row r="116" spans="1:90" ht="78" customHeight="1">
      <c r="A116" s="251" t="d">
        <v>2023-10-06</v>
      </c>
      <c r="B116" s="7" t="s">
        <v>27</v>
      </c>
      <c r="C116" s="23" t="s">
        <v>262</v>
      </c>
      <c r="D116" s="53" t="s">
        <v>301</v>
      </c>
      <c r="E116" s="53" t="s">
        <v>302</v>
      </c>
      <c r="F116" s="23" t="s">
        <v>303</v>
      </c>
      <c r="G116" s="53" t="s">
        <v>62</v>
      </c>
      <c r="H116" s="53" t="s">
        <v>73</v>
      </c>
      <c r="I116" s="53" t="s">
        <v>38</v>
      </c>
      <c r="J116" s="132" t="s">
        <v>27</v>
      </c>
      <c r="K116" s="118">
        <f t="shared" ref="K116" si="33">M116*(0.85)</f>
        <v>1300000.2</v>
      </c>
      <c r="L116" s="70">
        <f>M116*(0.15)</f>
        <v>229411.8</v>
      </c>
      <c r="M116" s="235">
        <v>1529412</v>
      </c>
      <c r="N116" s="221"/>
      <c r="O116" s="171"/>
      <c r="P116" s="89"/>
      <c r="Q116" s="89"/>
      <c r="R116" s="187"/>
      <c r="S116" s="187"/>
      <c r="T116" s="187"/>
      <c r="U116" s="187"/>
      <c r="V116" s="187"/>
      <c r="W116" s="38" t="s">
        <v>304</v>
      </c>
      <c r="X116" s="53" t="s">
        <v>305</v>
      </c>
      <c r="Y116" s="53"/>
      <c r="Z116" s="37" t="d">
        <v>2023-10-06</v>
      </c>
      <c r="AA116" s="53"/>
      <c r="AB116" s="53" t="s">
        <v>306</v>
      </c>
      <c r="AC116" s="38"/>
      <c r="AD116" s="89"/>
      <c r="AE116" s="89"/>
      <c r="AF116" s="89"/>
      <c r="AG116" s="89"/>
      <c r="AH116" s="89"/>
      <c r="AI116" s="89"/>
      <c r="AJ116" s="78"/>
      <c r="AK116" s="75"/>
      <c r="AL116" s="78">
        <v>5</v>
      </c>
      <c r="AM116" s="265" t="s">
        <v>307</v>
      </c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</row>
    <row r="117" spans="1:90" ht="63.75" customHeight="1">
      <c r="A117" s="251" t="d">
        <v>2023-10-06</v>
      </c>
      <c r="B117" s="7" t="s">
        <v>27</v>
      </c>
      <c r="C117" s="23" t="s">
        <v>262</v>
      </c>
      <c r="D117" s="53" t="s">
        <v>301</v>
      </c>
      <c r="E117" s="53" t="s">
        <v>302</v>
      </c>
      <c r="F117" s="23" t="s">
        <v>308</v>
      </c>
      <c r="G117" s="53" t="s">
        <v>62</v>
      </c>
      <c r="H117" s="53" t="s">
        <v>309</v>
      </c>
      <c r="I117" s="53" t="s">
        <v>38</v>
      </c>
      <c r="J117" s="132" t="s">
        <v>27</v>
      </c>
      <c r="K117" s="118">
        <f>M117*(0.85)</f>
        <v>1300000.2</v>
      </c>
      <c r="L117" s="70">
        <f>M117*(0.15)</f>
        <v>229411.8</v>
      </c>
      <c r="M117" s="235">
        <v>1529412</v>
      </c>
      <c r="N117" s="221"/>
      <c r="O117" s="171"/>
      <c r="P117" s="89"/>
      <c r="Q117" s="89"/>
      <c r="R117" s="187"/>
      <c r="S117" s="187"/>
      <c r="T117" s="187"/>
      <c r="U117" s="187"/>
      <c r="V117" s="187"/>
      <c r="W117" s="38" t="s">
        <v>304</v>
      </c>
      <c r="X117" s="53" t="s">
        <v>305</v>
      </c>
      <c r="Y117" s="53"/>
      <c r="Z117" s="37" t="d">
        <v>2023-10-06</v>
      </c>
      <c r="AA117" s="53"/>
      <c r="AB117" s="53" t="s">
        <v>306</v>
      </c>
      <c r="AC117" s="38"/>
      <c r="AD117" s="89"/>
      <c r="AE117" s="89"/>
      <c r="AF117" s="89"/>
      <c r="AG117" s="89"/>
      <c r="AH117" s="89"/>
      <c r="AI117" s="89"/>
      <c r="AJ117" s="78"/>
      <c r="AK117" s="75"/>
      <c r="AL117" s="78">
        <v>5</v>
      </c>
      <c r="AM117" s="265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</row>
    <row r="118" spans="1:90" ht="63.75" customHeight="1">
      <c r="A118" s="251" t="d">
        <v>2023-10-06</v>
      </c>
      <c r="B118" s="7" t="s">
        <v>27</v>
      </c>
      <c r="C118" s="23" t="s">
        <v>262</v>
      </c>
      <c r="D118" s="53" t="s">
        <v>301</v>
      </c>
      <c r="E118" s="53" t="s">
        <v>302</v>
      </c>
      <c r="F118" s="23" t="s">
        <v>310</v>
      </c>
      <c r="G118" s="53" t="s">
        <v>62</v>
      </c>
      <c r="H118" s="53" t="s">
        <v>311</v>
      </c>
      <c r="I118" s="53" t="s">
        <v>51</v>
      </c>
      <c r="J118" s="132" t="s">
        <v>27</v>
      </c>
      <c r="K118" s="118">
        <f>M118*(0.85)</f>
        <v>1300000.2</v>
      </c>
      <c r="L118" s="70">
        <f>M118*(0.15)</f>
        <v>229411.8</v>
      </c>
      <c r="M118" s="235">
        <v>1529412</v>
      </c>
      <c r="N118" s="221"/>
      <c r="O118" s="171"/>
      <c r="P118" s="89"/>
      <c r="Q118" s="89"/>
      <c r="R118" s="187"/>
      <c r="S118" s="187"/>
      <c r="T118" s="187"/>
      <c r="U118" s="187"/>
      <c r="V118" s="187"/>
      <c r="W118" s="38" t="s">
        <v>304</v>
      </c>
      <c r="X118" s="53" t="s">
        <v>305</v>
      </c>
      <c r="Y118" s="53"/>
      <c r="Z118" s="37" t="d">
        <v>2023-10-06</v>
      </c>
      <c r="AA118" s="53"/>
      <c r="AB118" s="53" t="s">
        <v>306</v>
      </c>
      <c r="AC118" s="38"/>
      <c r="AD118" s="89"/>
      <c r="AE118" s="89"/>
      <c r="AF118" s="89"/>
      <c r="AG118" s="89"/>
      <c r="AH118" s="89"/>
      <c r="AI118" s="89"/>
      <c r="AJ118" s="78"/>
      <c r="AK118" s="75"/>
      <c r="AL118" s="78">
        <v>5</v>
      </c>
      <c r="AM118" s="265" t="s">
        <v>312</v>
      </c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</row>
    <row r="119" spans="1:90" ht="63.75" customHeight="1">
      <c r="A119" s="247" t="s">
        <v>27</v>
      </c>
      <c r="B119" s="25" t="s">
        <v>27</v>
      </c>
      <c r="C119" s="25"/>
      <c r="D119" s="25" t="s">
        <v>33</v>
      </c>
      <c r="E119" s="73"/>
      <c r="F119" s="25"/>
      <c r="G119" s="73"/>
      <c r="H119" s="73"/>
      <c r="I119" s="73"/>
      <c r="J119" s="204">
        <v>3939803.24</v>
      </c>
      <c r="K119" s="233">
        <f>SUM(K116:K118)</f>
        <v>3900000.5999999996</v>
      </c>
      <c r="L119" s="150">
        <f>L116+L117+L118</f>
        <v>688235.39999999991</v>
      </c>
      <c r="M119" s="122">
        <f>SUM(M116:M118)</f>
        <v>4588236</v>
      </c>
      <c r="N119" s="128"/>
      <c r="O119" s="39"/>
      <c r="P119" s="88"/>
      <c r="Q119" s="88"/>
      <c r="R119" s="39"/>
      <c r="S119" s="39"/>
      <c r="T119" s="39"/>
      <c r="U119" s="39"/>
      <c r="V119" s="39"/>
      <c r="W119" s="39"/>
      <c r="X119" s="73"/>
      <c r="Y119" s="39"/>
      <c r="Z119" s="152" t="d">
        <v>2023-10-06</v>
      </c>
      <c r="AA119" s="73"/>
      <c r="AB119" s="39"/>
      <c r="AC119" s="88"/>
      <c r="AD119" s="88"/>
      <c r="AE119" s="88"/>
      <c r="AF119" s="88"/>
      <c r="AG119" s="88"/>
      <c r="AH119" s="88"/>
      <c r="AI119" s="88"/>
      <c r="AJ119" s="86">
        <f>K119/J119</f>
        <v>0.98989730258712094</v>
      </c>
      <c r="AK119" s="77">
        <f>J119-K119</f>
        <v>39802.640000000596</v>
      </c>
      <c r="AL119" s="88"/>
      <c r="AM119" s="257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</row>
    <row r="120" spans="1:90" ht="63.75" customHeight="1">
      <c r="A120" s="251" t="d">
        <v>2023-10-06</v>
      </c>
      <c r="B120" s="7" t="s">
        <v>27</v>
      </c>
      <c r="C120" s="23" t="s">
        <v>262</v>
      </c>
      <c r="D120" s="53" t="s">
        <v>313</v>
      </c>
      <c r="E120" s="53" t="s">
        <v>314</v>
      </c>
      <c r="F120" s="23" t="s">
        <v>315</v>
      </c>
      <c r="G120" s="53" t="s">
        <v>62</v>
      </c>
      <c r="H120" s="53" t="s">
        <v>316</v>
      </c>
      <c r="I120" s="53" t="s">
        <v>38</v>
      </c>
      <c r="J120" s="132" t="s">
        <v>27</v>
      </c>
      <c r="K120" s="118">
        <f t="shared" si="18"/>
        <v>1020000</v>
      </c>
      <c r="L120" s="70">
        <f t="shared" ref="L120:L196" si="34">M120*(0.15)</f>
        <v>180000</v>
      </c>
      <c r="M120" s="239">
        <v>1200000</v>
      </c>
      <c r="N120" s="225"/>
      <c r="O120" s="189"/>
      <c r="P120" s="89"/>
      <c r="Q120" s="89"/>
      <c r="R120" s="38"/>
      <c r="S120" s="38"/>
      <c r="T120" s="38"/>
      <c r="U120" s="38"/>
      <c r="V120" s="38"/>
      <c r="W120" s="38"/>
      <c r="X120" s="38"/>
      <c r="Y120" s="38"/>
      <c r="Z120" s="37" t="d">
        <v>2023-10-06</v>
      </c>
      <c r="AA120" s="38"/>
      <c r="AB120" s="38" t="s">
        <v>296</v>
      </c>
      <c r="AC120" s="38"/>
      <c r="AD120" s="89"/>
      <c r="AE120" s="89"/>
      <c r="AF120" s="89"/>
      <c r="AG120" s="89"/>
      <c r="AH120" s="89"/>
      <c r="AI120" s="89"/>
      <c r="AJ120" s="78"/>
      <c r="AK120" s="75"/>
      <c r="AL120" s="78">
        <v>4</v>
      </c>
      <c r="AM120" s="25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</row>
    <row r="121" spans="1:90" ht="63.75" customHeight="1">
      <c r="A121" s="251" t="d">
        <v>2023-10-06</v>
      </c>
      <c r="B121" s="7" t="s">
        <v>27</v>
      </c>
      <c r="C121" s="23" t="s">
        <v>262</v>
      </c>
      <c r="D121" s="53" t="s">
        <v>313</v>
      </c>
      <c r="E121" s="53" t="s">
        <v>314</v>
      </c>
      <c r="F121" s="23" t="s">
        <v>317</v>
      </c>
      <c r="G121" s="38" t="s">
        <v>24</v>
      </c>
      <c r="H121" s="53" t="s">
        <v>318</v>
      </c>
      <c r="I121" s="38" t="s">
        <v>80</v>
      </c>
      <c r="J121" s="209" t="s">
        <v>27</v>
      </c>
      <c r="K121" s="118">
        <f t="shared" si="18"/>
        <v>2550000</v>
      </c>
      <c r="L121" s="70">
        <f t="shared" si="34"/>
        <v>450000</v>
      </c>
      <c r="M121" s="124">
        <v>3000000</v>
      </c>
      <c r="N121" s="226"/>
      <c r="O121" s="76"/>
      <c r="P121" s="89"/>
      <c r="Q121" s="89"/>
      <c r="R121" s="76"/>
      <c r="S121" s="76"/>
      <c r="T121" s="76"/>
      <c r="U121" s="76"/>
      <c r="V121" s="76"/>
      <c r="W121" s="38" t="s">
        <v>287</v>
      </c>
      <c r="X121" s="53" t="s">
        <v>319</v>
      </c>
      <c r="Y121" s="38"/>
      <c r="Z121" s="37" t="d">
        <v>2023-10-06</v>
      </c>
      <c r="AA121" s="53" t="s">
        <v>289</v>
      </c>
      <c r="AB121" s="38" t="s">
        <v>320</v>
      </c>
      <c r="AC121" s="38"/>
      <c r="AD121" s="89"/>
      <c r="AE121" s="89"/>
      <c r="AF121" s="89"/>
      <c r="AG121" s="89"/>
      <c r="AH121" s="89"/>
      <c r="AI121" s="89"/>
      <c r="AJ121" s="78"/>
      <c r="AK121" s="75"/>
      <c r="AL121" s="78">
        <v>1</v>
      </c>
      <c r="AM121" s="25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</row>
    <row r="122" spans="1:90" ht="63.75" customHeight="1">
      <c r="A122" s="251" t="d">
        <v>2023-10-06</v>
      </c>
      <c r="B122" s="7" t="s">
        <v>27</v>
      </c>
      <c r="C122" s="23" t="s">
        <v>262</v>
      </c>
      <c r="D122" s="53" t="s">
        <v>313</v>
      </c>
      <c r="E122" s="53" t="s">
        <v>314</v>
      </c>
      <c r="F122" s="23" t="s">
        <v>321</v>
      </c>
      <c r="G122" s="38" t="s">
        <v>24</v>
      </c>
      <c r="H122" s="38" t="s">
        <v>322</v>
      </c>
      <c r="I122" s="38" t="s">
        <v>80</v>
      </c>
      <c r="J122" s="209" t="s">
        <v>27</v>
      </c>
      <c r="K122" s="118">
        <f t="shared" si="18"/>
        <v>2550000</v>
      </c>
      <c r="L122" s="70">
        <f t="shared" si="34"/>
        <v>450000</v>
      </c>
      <c r="M122" s="124">
        <v>3000000</v>
      </c>
      <c r="N122" s="226"/>
      <c r="O122" s="76"/>
      <c r="P122" s="89"/>
      <c r="Q122" s="89"/>
      <c r="R122" s="76"/>
      <c r="S122" s="76"/>
      <c r="T122" s="76"/>
      <c r="U122" s="76"/>
      <c r="V122" s="76"/>
      <c r="W122" s="53" t="s">
        <v>287</v>
      </c>
      <c r="X122" s="53" t="s">
        <v>323</v>
      </c>
      <c r="Y122" s="38"/>
      <c r="Z122" s="37" t="d">
        <v>2023-10-06</v>
      </c>
      <c r="AA122" s="53" t="s">
        <v>289</v>
      </c>
      <c r="AB122" s="38" t="s">
        <v>320</v>
      </c>
      <c r="AC122" s="38"/>
      <c r="AD122" s="89"/>
      <c r="AE122" s="89"/>
      <c r="AF122" s="89"/>
      <c r="AG122" s="89"/>
      <c r="AH122" s="89"/>
      <c r="AI122" s="89"/>
      <c r="AJ122" s="78"/>
      <c r="AK122" s="75"/>
      <c r="AL122" s="78">
        <v>1</v>
      </c>
      <c r="AM122" s="25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</row>
    <row r="123" spans="1:90" ht="63.75" customHeight="1">
      <c r="A123" s="247" t="s">
        <v>27</v>
      </c>
      <c r="B123" s="25" t="s">
        <v>27</v>
      </c>
      <c r="C123" s="25"/>
      <c r="D123" s="25" t="s">
        <v>33</v>
      </c>
      <c r="E123" s="73"/>
      <c r="F123" s="25"/>
      <c r="G123" s="39"/>
      <c r="H123" s="39"/>
      <c r="I123" s="39"/>
      <c r="J123" s="210">
        <v>9672814</v>
      </c>
      <c r="K123" s="233">
        <f>SUM(K120:K122)</f>
        <v>6120000</v>
      </c>
      <c r="L123" s="150">
        <f>L120+L121+L122</f>
        <v>1080000</v>
      </c>
      <c r="M123" s="122">
        <f>SUM(M120:M122)</f>
        <v>7200000</v>
      </c>
      <c r="N123" s="128"/>
      <c r="O123" s="39"/>
      <c r="P123" s="88"/>
      <c r="Q123" s="88"/>
      <c r="R123" s="39"/>
      <c r="S123" s="39"/>
      <c r="T123" s="39"/>
      <c r="U123" s="39"/>
      <c r="V123" s="39"/>
      <c r="W123" s="39"/>
      <c r="X123" s="185"/>
      <c r="Y123" s="39"/>
      <c r="Z123" s="152" t="d">
        <v>2023-10-06</v>
      </c>
      <c r="AA123" s="73"/>
      <c r="AB123" s="39"/>
      <c r="AC123" s="88"/>
      <c r="AD123" s="88"/>
      <c r="AE123" s="88"/>
      <c r="AF123" s="88"/>
      <c r="AG123" s="88"/>
      <c r="AH123" s="88"/>
      <c r="AI123" s="88"/>
      <c r="AJ123" s="86">
        <f>K123/J123</f>
        <v>0.63270109401462693</v>
      </c>
      <c r="AK123" s="77">
        <f>J123-K123</f>
        <v>3552814</v>
      </c>
      <c r="AL123" s="88"/>
      <c r="AM123" s="257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</row>
    <row r="124" spans="1:90" ht="63.75" customHeight="1">
      <c r="A124" s="251" t="d">
        <v>2023-10-06</v>
      </c>
      <c r="B124" s="7" t="s">
        <v>27</v>
      </c>
      <c r="C124" s="23" t="s">
        <v>262</v>
      </c>
      <c r="D124" s="53" t="s">
        <v>324</v>
      </c>
      <c r="E124" s="53" t="s">
        <v>325</v>
      </c>
      <c r="F124" s="78" t="s">
        <v>326</v>
      </c>
      <c r="G124" s="38" t="s">
        <v>62</v>
      </c>
      <c r="H124" s="38" t="s">
        <v>327</v>
      </c>
      <c r="I124" s="38" t="s">
        <v>38</v>
      </c>
      <c r="J124" s="209" t="s">
        <v>27</v>
      </c>
      <c r="K124" s="118">
        <f t="shared" si="18"/>
        <v>42500</v>
      </c>
      <c r="L124" s="70">
        <f t="shared" si="34"/>
        <v>7500</v>
      </c>
      <c r="M124" s="124">
        <v>50000</v>
      </c>
      <c r="N124" s="226"/>
      <c r="O124" s="76"/>
      <c r="P124" s="89"/>
      <c r="Q124" s="89"/>
      <c r="R124" s="76"/>
      <c r="S124" s="76"/>
      <c r="T124" s="76"/>
      <c r="U124" s="76"/>
      <c r="V124" s="76"/>
      <c r="W124" s="38" t="s">
        <v>287</v>
      </c>
      <c r="X124" s="53" t="s">
        <v>328</v>
      </c>
      <c r="Y124" s="38"/>
      <c r="Z124" s="37" t="d">
        <v>2023-10-06</v>
      </c>
      <c r="AA124" s="38" t="s">
        <v>289</v>
      </c>
      <c r="AB124" s="38" t="s">
        <v>252</v>
      </c>
      <c r="AC124" s="38"/>
      <c r="AD124" s="89"/>
      <c r="AE124" s="89"/>
      <c r="AF124" s="89"/>
      <c r="AG124" s="89"/>
      <c r="AH124" s="89"/>
      <c r="AI124" s="89"/>
      <c r="AJ124" s="78"/>
      <c r="AK124" s="75"/>
      <c r="AL124" s="78">
        <v>7</v>
      </c>
      <c r="AM124" s="25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</row>
    <row r="125" spans="1:90" ht="63.75" customHeight="1">
      <c r="A125" s="251" t="d">
        <v>2023-10-06</v>
      </c>
      <c r="B125" s="7" t="s">
        <v>27</v>
      </c>
      <c r="C125" s="23" t="s">
        <v>262</v>
      </c>
      <c r="D125" s="53" t="s">
        <v>324</v>
      </c>
      <c r="E125" s="53" t="s">
        <v>325</v>
      </c>
      <c r="F125" s="23" t="s">
        <v>329</v>
      </c>
      <c r="G125" s="38" t="s">
        <v>62</v>
      </c>
      <c r="H125" s="38" t="s">
        <v>330</v>
      </c>
      <c r="I125" s="38" t="s">
        <v>80</v>
      </c>
      <c r="J125" s="400" t="s">
        <v>27</v>
      </c>
      <c r="K125" s="118">
        <f t="shared" si="18"/>
        <v>0</v>
      </c>
      <c r="L125" s="70">
        <f t="shared" si="34"/>
        <v>0</v>
      </c>
      <c r="M125" s="124">
        <v>0</v>
      </c>
      <c r="N125" s="226"/>
      <c r="O125" s="76"/>
      <c r="P125" s="89"/>
      <c r="Q125" s="89"/>
      <c r="R125" s="76"/>
      <c r="S125" s="76"/>
      <c r="T125" s="76"/>
      <c r="U125" s="76"/>
      <c r="V125" s="76"/>
      <c r="W125" s="38" t="s">
        <v>331</v>
      </c>
      <c r="X125" s="53" t="s">
        <v>332</v>
      </c>
      <c r="Y125" s="38"/>
      <c r="Z125" s="37" t="d">
        <v>2023-10-06</v>
      </c>
      <c r="AA125" s="38" t="s">
        <v>289</v>
      </c>
      <c r="AB125" s="38" t="s">
        <v>252</v>
      </c>
      <c r="AC125" s="38"/>
      <c r="AD125" s="89"/>
      <c r="AE125" s="89"/>
      <c r="AF125" s="89"/>
      <c r="AG125" s="89"/>
      <c r="AH125" s="89"/>
      <c r="AI125" s="89"/>
      <c r="AJ125" s="78"/>
      <c r="AK125" s="75"/>
      <c r="AL125" s="78" t="s">
        <v>27</v>
      </c>
      <c r="AM125" s="25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</row>
    <row r="126" spans="1:90" ht="63.75" customHeight="1">
      <c r="A126" s="251" t="d">
        <v>2023-10-06</v>
      </c>
      <c r="B126" s="7" t="s">
        <v>27</v>
      </c>
      <c r="C126" s="23" t="s">
        <v>262</v>
      </c>
      <c r="D126" s="53" t="s">
        <v>324</v>
      </c>
      <c r="E126" s="53" t="s">
        <v>325</v>
      </c>
      <c r="F126" s="23" t="s">
        <v>333</v>
      </c>
      <c r="G126" s="38" t="s">
        <v>62</v>
      </c>
      <c r="H126" s="38" t="s">
        <v>334</v>
      </c>
      <c r="I126" s="38" t="s">
        <v>38</v>
      </c>
      <c r="J126" s="209" t="s">
        <v>27</v>
      </c>
      <c r="K126" s="118">
        <f t="shared" si="18"/>
        <v>97750</v>
      </c>
      <c r="L126" s="70">
        <f t="shared" si="34"/>
        <v>17250</v>
      </c>
      <c r="M126" s="124">
        <v>115000</v>
      </c>
      <c r="N126" s="226"/>
      <c r="O126" s="76"/>
      <c r="P126" s="89"/>
      <c r="Q126" s="89"/>
      <c r="R126" s="76"/>
      <c r="S126" s="76"/>
      <c r="T126" s="76"/>
      <c r="U126" s="76"/>
      <c r="V126" s="76"/>
      <c r="W126" s="38" t="s">
        <v>331</v>
      </c>
      <c r="X126" s="53" t="s">
        <v>335</v>
      </c>
      <c r="Y126" s="38"/>
      <c r="Z126" s="37" t="d">
        <v>2023-10-06</v>
      </c>
      <c r="AA126" s="38" t="s">
        <v>289</v>
      </c>
      <c r="AB126" s="38" t="s">
        <v>252</v>
      </c>
      <c r="AC126" s="38"/>
      <c r="AD126" s="89"/>
      <c r="AE126" s="89"/>
      <c r="AF126" s="89"/>
      <c r="AG126" s="89"/>
      <c r="AH126" s="89"/>
      <c r="AI126" s="89"/>
      <c r="AJ126" s="78"/>
      <c r="AK126" s="75"/>
      <c r="AL126" s="78">
        <v>7</v>
      </c>
      <c r="AM126" s="25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</row>
    <row r="127" spans="1:90" ht="63.75" customHeight="1">
      <c r="A127" s="251" t="d">
        <v>2023-10-06</v>
      </c>
      <c r="B127" s="7" t="s">
        <v>27</v>
      </c>
      <c r="C127" s="23" t="s">
        <v>262</v>
      </c>
      <c r="D127" s="53" t="s">
        <v>324</v>
      </c>
      <c r="E127" s="53" t="s">
        <v>325</v>
      </c>
      <c r="F127" s="23" t="s">
        <v>336</v>
      </c>
      <c r="G127" s="38" t="s">
        <v>62</v>
      </c>
      <c r="H127" s="38" t="s">
        <v>337</v>
      </c>
      <c r="I127" s="38" t="s">
        <v>80</v>
      </c>
      <c r="J127" s="209" t="s">
        <v>27</v>
      </c>
      <c r="K127" s="118">
        <f t="shared" si="18"/>
        <v>38250</v>
      </c>
      <c r="L127" s="70">
        <f t="shared" si="34"/>
        <v>6750</v>
      </c>
      <c r="M127" s="124">
        <v>45000</v>
      </c>
      <c r="N127" s="226"/>
      <c r="O127" s="76"/>
      <c r="P127" s="89"/>
      <c r="Q127" s="89"/>
      <c r="R127" s="76"/>
      <c r="S127" s="76"/>
      <c r="T127" s="76"/>
      <c r="U127" s="76"/>
      <c r="V127" s="76"/>
      <c r="W127" s="38" t="s">
        <v>331</v>
      </c>
      <c r="X127" s="53" t="s">
        <v>338</v>
      </c>
      <c r="Y127" s="38"/>
      <c r="Z127" s="37" t="d">
        <v>2023-10-06</v>
      </c>
      <c r="AA127" s="38" t="s">
        <v>289</v>
      </c>
      <c r="AB127" s="38" t="s">
        <v>252</v>
      </c>
      <c r="AC127" s="38"/>
      <c r="AD127" s="89"/>
      <c r="AE127" s="89"/>
      <c r="AF127" s="89"/>
      <c r="AG127" s="89"/>
      <c r="AH127" s="89"/>
      <c r="AI127" s="89"/>
      <c r="AJ127" s="78"/>
      <c r="AK127" s="75"/>
      <c r="AL127" s="78">
        <v>7</v>
      </c>
      <c r="AM127" s="25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</row>
    <row r="128" spans="1:90" ht="30.75" customHeight="1">
      <c r="A128" s="247" t="s">
        <v>27</v>
      </c>
      <c r="B128" s="25" t="s">
        <v>27</v>
      </c>
      <c r="C128" s="25"/>
      <c r="D128" s="25" t="s">
        <v>33</v>
      </c>
      <c r="E128" s="73"/>
      <c r="F128" s="25"/>
      <c r="G128" s="39"/>
      <c r="H128" s="39"/>
      <c r="I128" s="39"/>
      <c r="J128" s="210">
        <v>549594.19999999995</v>
      </c>
      <c r="K128" s="233">
        <f>SUM(K124:K127)</f>
        <v>178500</v>
      </c>
      <c r="L128" s="150">
        <f>L124+L125+L126+L127</f>
        <v>31500</v>
      </c>
      <c r="M128" s="122">
        <f>SUM(M124:M127)</f>
        <v>210000</v>
      </c>
      <c r="N128" s="227"/>
      <c r="O128" s="190"/>
      <c r="P128" s="88"/>
      <c r="Q128" s="88"/>
      <c r="R128" s="190"/>
      <c r="S128" s="190"/>
      <c r="T128" s="190"/>
      <c r="U128" s="190"/>
      <c r="V128" s="190"/>
      <c r="W128" s="88"/>
      <c r="X128" s="88"/>
      <c r="Y128" s="88"/>
      <c r="Z128" s="152" t="d">
        <v>2023-10-06</v>
      </c>
      <c r="AA128" s="88"/>
      <c r="AB128" s="39"/>
      <c r="AC128" s="88"/>
      <c r="AD128" s="88"/>
      <c r="AE128" s="88"/>
      <c r="AF128" s="88"/>
      <c r="AG128" s="88"/>
      <c r="AH128" s="88"/>
      <c r="AI128" s="88"/>
      <c r="AJ128" s="86">
        <f>K128/J128</f>
        <v>0.32478508688774377</v>
      </c>
      <c r="AK128" s="77">
        <f>J128-K128</f>
        <v>371094.19999999995</v>
      </c>
      <c r="AL128" s="88"/>
      <c r="AM128" s="257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</row>
    <row r="129" spans="1:90" ht="63" customHeight="1">
      <c r="A129" s="251" t="d">
        <v>2023-10-06</v>
      </c>
      <c r="B129" s="7" t="s">
        <v>27</v>
      </c>
      <c r="C129" s="23" t="s">
        <v>339</v>
      </c>
      <c r="D129" s="37" t="s">
        <v>340</v>
      </c>
      <c r="E129" s="53" t="s">
        <v>341</v>
      </c>
      <c r="F129" s="23" t="s">
        <v>342</v>
      </c>
      <c r="G129" s="53" t="s">
        <v>30</v>
      </c>
      <c r="H129" s="53" t="s">
        <v>31</v>
      </c>
      <c r="I129" s="53" t="s">
        <v>80</v>
      </c>
      <c r="J129" s="372" t="s">
        <v>27</v>
      </c>
      <c r="K129" s="118">
        <f t="shared" si="18"/>
        <v>5950000</v>
      </c>
      <c r="L129" s="70">
        <f t="shared" si="34"/>
        <v>1050000</v>
      </c>
      <c r="M129" s="119">
        <v>7000000</v>
      </c>
      <c r="N129" s="104"/>
      <c r="O129" s="80"/>
      <c r="P129" s="89"/>
      <c r="Q129" s="89"/>
      <c r="R129" s="80"/>
      <c r="S129" s="80"/>
      <c r="T129" s="80"/>
      <c r="U129" s="80"/>
      <c r="V129" s="80"/>
      <c r="W129" s="53">
        <v>6</v>
      </c>
      <c r="X129" s="53" t="s">
        <v>343</v>
      </c>
      <c r="Y129" s="53">
        <v>2025</v>
      </c>
      <c r="Z129" s="37" t="d">
        <v>2023-10-06</v>
      </c>
      <c r="AA129" s="53" t="s">
        <v>344</v>
      </c>
      <c r="AB129" s="53" t="s">
        <v>345</v>
      </c>
      <c r="AC129" s="191">
        <v>1</v>
      </c>
      <c r="AD129" s="191" t="s">
        <v>343</v>
      </c>
      <c r="AE129" s="89"/>
      <c r="AF129" s="89"/>
      <c r="AG129" s="89"/>
      <c r="AH129" s="89"/>
      <c r="AI129" s="89"/>
      <c r="AJ129" s="78"/>
      <c r="AK129" s="75"/>
      <c r="AL129" s="38">
        <v>6</v>
      </c>
      <c r="AM129" s="25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</row>
    <row r="130" spans="1:90" ht="63.75" customHeight="1">
      <c r="A130" s="251" t="d">
        <v>2023-10-06</v>
      </c>
      <c r="B130" s="7" t="s">
        <v>27</v>
      </c>
      <c r="C130" s="23" t="s">
        <v>339</v>
      </c>
      <c r="D130" s="37" t="s">
        <v>340</v>
      </c>
      <c r="E130" s="53" t="s">
        <v>346</v>
      </c>
      <c r="F130" s="23" t="s">
        <v>347</v>
      </c>
      <c r="G130" s="53" t="s">
        <v>24</v>
      </c>
      <c r="H130" s="53" t="s">
        <v>348</v>
      </c>
      <c r="I130" s="53" t="s">
        <v>80</v>
      </c>
      <c r="J130" s="372" t="s">
        <v>27</v>
      </c>
      <c r="K130" s="118">
        <f t="shared" si="18"/>
        <v>1275000</v>
      </c>
      <c r="L130" s="70">
        <f t="shared" si="34"/>
        <v>225000</v>
      </c>
      <c r="M130" s="119">
        <v>1500000</v>
      </c>
      <c r="N130" s="104"/>
      <c r="O130" s="80"/>
      <c r="P130" s="89"/>
      <c r="Q130" s="89"/>
      <c r="R130" s="80"/>
      <c r="S130" s="80"/>
      <c r="T130" s="80"/>
      <c r="U130" s="80"/>
      <c r="V130" s="80"/>
      <c r="W130" s="53" t="s">
        <v>349</v>
      </c>
      <c r="X130" s="53" t="s">
        <v>350</v>
      </c>
      <c r="Y130" s="53">
        <v>2025</v>
      </c>
      <c r="Z130" s="37" t="d">
        <v>2023-10-06</v>
      </c>
      <c r="AA130" s="53" t="s">
        <v>344</v>
      </c>
      <c r="AB130" s="53" t="s">
        <v>351</v>
      </c>
      <c r="AC130" s="192" t="d">
        <v>2023-07-01</v>
      </c>
      <c r="AD130" s="53"/>
      <c r="AE130" s="193">
        <v>2000000</v>
      </c>
      <c r="AF130" s="89"/>
      <c r="AG130" s="89"/>
      <c r="AH130" s="89"/>
      <c r="AI130" s="89"/>
      <c r="AJ130" s="78"/>
      <c r="AK130" s="75"/>
      <c r="AL130" s="38">
        <v>4.5</v>
      </c>
      <c r="AM130" s="25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</row>
    <row r="131" spans="1:90" ht="63.75" customHeight="1">
      <c r="A131" s="251" t="d">
        <v>2023-10-06</v>
      </c>
      <c r="B131" s="7" t="s">
        <v>27</v>
      </c>
      <c r="C131" s="23" t="s">
        <v>339</v>
      </c>
      <c r="D131" s="37" t="s">
        <v>340</v>
      </c>
      <c r="E131" s="53" t="s">
        <v>346</v>
      </c>
      <c r="F131" s="23" t="s">
        <v>352</v>
      </c>
      <c r="G131" s="53" t="s">
        <v>62</v>
      </c>
      <c r="H131" s="53" t="s">
        <v>353</v>
      </c>
      <c r="I131" s="53" t="s">
        <v>80</v>
      </c>
      <c r="J131" s="372" t="s">
        <v>27</v>
      </c>
      <c r="K131" s="118">
        <f t="shared" si="18"/>
        <v>195500</v>
      </c>
      <c r="L131" s="70">
        <f t="shared" si="34"/>
        <v>34500</v>
      </c>
      <c r="M131" s="119">
        <v>230000</v>
      </c>
      <c r="N131" s="104"/>
      <c r="O131" s="80"/>
      <c r="P131" s="89"/>
      <c r="Q131" s="89"/>
      <c r="R131" s="80"/>
      <c r="S131" s="80"/>
      <c r="T131" s="80"/>
      <c r="U131" s="80"/>
      <c r="V131" s="80"/>
      <c r="W131" s="53"/>
      <c r="X131" s="53" t="s">
        <v>354</v>
      </c>
      <c r="Y131" s="53">
        <v>2025</v>
      </c>
      <c r="Z131" s="37" t="d">
        <v>2023-10-06</v>
      </c>
      <c r="AA131" s="53"/>
      <c r="AB131" s="53"/>
      <c r="AC131" s="192" t="d">
        <v>2023-07-01</v>
      </c>
      <c r="AD131" s="53"/>
      <c r="AE131" s="193">
        <v>230000</v>
      </c>
      <c r="AF131" s="89"/>
      <c r="AG131" s="89"/>
      <c r="AH131" s="89"/>
      <c r="AI131" s="89"/>
      <c r="AJ131" s="78"/>
      <c r="AK131" s="75"/>
      <c r="AL131" s="38">
        <v>1</v>
      </c>
      <c r="AM131" s="25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</row>
    <row r="132" spans="1:90" ht="63.75" customHeight="1">
      <c r="A132" s="251" t="d">
        <v>2023-10-06</v>
      </c>
      <c r="B132" s="7" t="s">
        <v>27</v>
      </c>
      <c r="C132" s="23" t="s">
        <v>339</v>
      </c>
      <c r="D132" s="37" t="s">
        <v>340</v>
      </c>
      <c r="E132" s="53" t="s">
        <v>346</v>
      </c>
      <c r="F132" s="23" t="s">
        <v>355</v>
      </c>
      <c r="G132" s="53" t="s">
        <v>24</v>
      </c>
      <c r="H132" s="53" t="s">
        <v>356</v>
      </c>
      <c r="I132" s="53" t="s">
        <v>80</v>
      </c>
      <c r="J132" s="372" t="s">
        <v>27</v>
      </c>
      <c r="K132" s="118">
        <f t="shared" si="18"/>
        <v>6375000</v>
      </c>
      <c r="L132" s="70">
        <f t="shared" si="34"/>
        <v>1125000</v>
      </c>
      <c r="M132" s="119">
        <v>7500000</v>
      </c>
      <c r="N132" s="104"/>
      <c r="O132" s="80"/>
      <c r="P132" s="89"/>
      <c r="Q132" s="89"/>
      <c r="R132" s="80"/>
      <c r="S132" s="80"/>
      <c r="T132" s="80"/>
      <c r="U132" s="80"/>
      <c r="V132" s="80"/>
      <c r="W132" s="53" t="s">
        <v>349</v>
      </c>
      <c r="X132" s="38" t="s">
        <v>357</v>
      </c>
      <c r="Y132" s="53">
        <v>2025</v>
      </c>
      <c r="Z132" s="37" t="d">
        <v>2023-10-06</v>
      </c>
      <c r="AA132" s="53" t="s">
        <v>344</v>
      </c>
      <c r="AB132" s="53" t="s">
        <v>351</v>
      </c>
      <c r="AC132" s="192"/>
      <c r="AD132" s="53" t="s">
        <v>358</v>
      </c>
      <c r="AE132" s="80">
        <v>7500000</v>
      </c>
      <c r="AF132" s="89"/>
      <c r="AG132" s="89"/>
      <c r="AH132" s="89"/>
      <c r="AI132" s="89"/>
      <c r="AJ132" s="78"/>
      <c r="AK132" s="75"/>
      <c r="AL132" s="38">
        <v>7</v>
      </c>
      <c r="AM132" s="25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</row>
    <row r="133" spans="1:90" ht="63.75" customHeight="1">
      <c r="A133" s="251" t="d">
        <v>2023-10-06</v>
      </c>
      <c r="B133" s="7" t="s">
        <v>27</v>
      </c>
      <c r="C133" s="23" t="s">
        <v>339</v>
      </c>
      <c r="D133" s="37" t="s">
        <v>340</v>
      </c>
      <c r="E133" s="53" t="s">
        <v>346</v>
      </c>
      <c r="F133" s="23" t="s">
        <v>359</v>
      </c>
      <c r="G133" s="53" t="s">
        <v>62</v>
      </c>
      <c r="H133" s="53" t="s">
        <v>360</v>
      </c>
      <c r="I133" s="53" t="s">
        <v>80</v>
      </c>
      <c r="J133" s="372" t="s">
        <v>27</v>
      </c>
      <c r="K133" s="118">
        <f t="shared" si="18"/>
        <v>4250000</v>
      </c>
      <c r="L133" s="70">
        <f t="shared" si="34"/>
        <v>750000</v>
      </c>
      <c r="M133" s="119">
        <v>5000000</v>
      </c>
      <c r="N133" s="104"/>
      <c r="O133" s="80"/>
      <c r="P133" s="89"/>
      <c r="Q133" s="89"/>
      <c r="R133" s="80"/>
      <c r="S133" s="80"/>
      <c r="T133" s="80"/>
      <c r="U133" s="80"/>
      <c r="V133" s="80"/>
      <c r="W133" s="53">
        <v>2</v>
      </c>
      <c r="X133" s="53" t="s">
        <v>361</v>
      </c>
      <c r="Y133" s="53"/>
      <c r="Z133" s="37" t="d">
        <v>2023-10-06</v>
      </c>
      <c r="AA133" s="53" t="s">
        <v>362</v>
      </c>
      <c r="AB133" s="53" t="s">
        <v>363</v>
      </c>
      <c r="AC133" s="192" t="d">
        <v>2023-09-01</v>
      </c>
      <c r="AD133" s="53"/>
      <c r="AE133" s="80">
        <v>5000000</v>
      </c>
      <c r="AF133" s="89"/>
      <c r="AG133" s="89"/>
      <c r="AH133" s="89"/>
      <c r="AI133" s="89"/>
      <c r="AJ133" s="78"/>
      <c r="AK133" s="75"/>
      <c r="AL133" s="38">
        <v>5</v>
      </c>
      <c r="AM133" s="25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</row>
    <row r="134" spans="1:90" ht="63.75" customHeight="1">
      <c r="A134" s="251" t="d">
        <v>2023-10-06</v>
      </c>
      <c r="B134" s="7" t="s">
        <v>27</v>
      </c>
      <c r="C134" s="23" t="s">
        <v>339</v>
      </c>
      <c r="D134" s="37" t="s">
        <v>340</v>
      </c>
      <c r="E134" s="53" t="s">
        <v>346</v>
      </c>
      <c r="F134" s="23" t="s">
        <v>364</v>
      </c>
      <c r="G134" s="53" t="s">
        <v>62</v>
      </c>
      <c r="H134" s="53" t="s">
        <v>365</v>
      </c>
      <c r="I134" s="53" t="s">
        <v>80</v>
      </c>
      <c r="J134" s="372" t="s">
        <v>27</v>
      </c>
      <c r="K134" s="118">
        <f t="shared" si="18"/>
        <v>765000</v>
      </c>
      <c r="L134" s="70">
        <f t="shared" si="34"/>
        <v>135000</v>
      </c>
      <c r="M134" s="119">
        <v>900000</v>
      </c>
      <c r="N134" s="215"/>
      <c r="O134" s="53"/>
      <c r="P134" s="89"/>
      <c r="Q134" s="89"/>
      <c r="R134" s="53"/>
      <c r="S134" s="53"/>
      <c r="T134" s="53"/>
      <c r="U134" s="53"/>
      <c r="V134" s="53"/>
      <c r="W134" s="53">
        <v>1</v>
      </c>
      <c r="X134" s="53" t="s">
        <v>366</v>
      </c>
      <c r="Y134" s="53"/>
      <c r="Z134" s="37" t="d">
        <v>2023-10-06</v>
      </c>
      <c r="AA134" s="53" t="s">
        <v>362</v>
      </c>
      <c r="AB134" s="53" t="s">
        <v>363</v>
      </c>
      <c r="AC134" s="192" t="d">
        <v>2023-02-01</v>
      </c>
      <c r="AD134" s="53"/>
      <c r="AE134" s="53" t="s">
        <v>367</v>
      </c>
      <c r="AF134" s="89"/>
      <c r="AG134" s="89"/>
      <c r="AH134" s="89"/>
      <c r="AI134" s="89"/>
      <c r="AJ134" s="78"/>
      <c r="AK134" s="75"/>
      <c r="AL134" s="38">
        <v>4</v>
      </c>
      <c r="AM134" s="25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</row>
    <row r="135" spans="1:90" ht="63.75" customHeight="1">
      <c r="A135" s="251" t="d">
        <v>2023-10-06</v>
      </c>
      <c r="B135" s="7" t="s">
        <v>27</v>
      </c>
      <c r="C135" s="23" t="s">
        <v>339</v>
      </c>
      <c r="D135" s="37" t="s">
        <v>340</v>
      </c>
      <c r="E135" s="53" t="s">
        <v>346</v>
      </c>
      <c r="F135" s="23" t="s">
        <v>368</v>
      </c>
      <c r="G135" s="53" t="s">
        <v>62</v>
      </c>
      <c r="H135" s="53" t="s">
        <v>360</v>
      </c>
      <c r="I135" s="53" t="s">
        <v>80</v>
      </c>
      <c r="J135" s="372" t="s">
        <v>27</v>
      </c>
      <c r="K135" s="118">
        <f t="shared" ref="K135:K188" si="35">M135*(0.85)</f>
        <v>425000</v>
      </c>
      <c r="L135" s="70">
        <f t="shared" si="34"/>
        <v>75000</v>
      </c>
      <c r="M135" s="119">
        <v>500000</v>
      </c>
      <c r="N135" s="215"/>
      <c r="O135" s="53"/>
      <c r="P135" s="89"/>
      <c r="Q135" s="89"/>
      <c r="R135" s="53"/>
      <c r="S135" s="53"/>
      <c r="T135" s="53"/>
      <c r="U135" s="53"/>
      <c r="V135" s="53"/>
      <c r="W135" s="53">
        <v>1</v>
      </c>
      <c r="X135" s="53" t="s">
        <v>369</v>
      </c>
      <c r="Y135" s="53"/>
      <c r="Z135" s="37" t="d">
        <v>2023-10-06</v>
      </c>
      <c r="AA135" s="53" t="s">
        <v>362</v>
      </c>
      <c r="AB135" s="53" t="s">
        <v>363</v>
      </c>
      <c r="AC135" s="192" t="d">
        <v>2023-03-01</v>
      </c>
      <c r="AD135" s="53"/>
      <c r="AE135" s="53" t="s">
        <v>370</v>
      </c>
      <c r="AF135" s="89"/>
      <c r="AG135" s="89"/>
      <c r="AH135" s="89"/>
      <c r="AI135" s="89"/>
      <c r="AJ135" s="78"/>
      <c r="AK135" s="75"/>
      <c r="AL135" s="38">
        <v>3</v>
      </c>
      <c r="AM135" s="25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</row>
    <row r="136" spans="1:90" ht="63.75" customHeight="1">
      <c r="A136" s="251" t="d">
        <v>2024-03-25</v>
      </c>
      <c r="B136" s="7" t="s">
        <v>27</v>
      </c>
      <c r="C136" s="23" t="s">
        <v>339</v>
      </c>
      <c r="D136" s="37" t="s">
        <v>340</v>
      </c>
      <c r="E136" s="53" t="s">
        <v>346</v>
      </c>
      <c r="F136" s="23" t="s">
        <v>371</v>
      </c>
      <c r="G136" s="53" t="s">
        <v>62</v>
      </c>
      <c r="H136" s="53" t="s">
        <v>372</v>
      </c>
      <c r="I136" s="53" t="s">
        <v>80</v>
      </c>
      <c r="J136" s="372" t="s">
        <v>27</v>
      </c>
      <c r="K136" s="118">
        <f>M136*(0.85)</f>
        <v>187000</v>
      </c>
      <c r="L136" s="70">
        <f t="shared" si="34"/>
        <v>33000</v>
      </c>
      <c r="M136" s="119">
        <v>220000</v>
      </c>
      <c r="N136" s="104"/>
      <c r="O136" s="80"/>
      <c r="P136" s="89"/>
      <c r="Q136" s="89"/>
      <c r="R136" s="80"/>
      <c r="S136" s="80"/>
      <c r="T136" s="80"/>
      <c r="U136" s="80"/>
      <c r="V136" s="80"/>
      <c r="W136" s="53">
        <v>1</v>
      </c>
      <c r="X136" s="53" t="s">
        <v>373</v>
      </c>
      <c r="Y136" s="53"/>
      <c r="Z136" s="37" t="d">
        <v>2023-10-06</v>
      </c>
      <c r="AA136" s="53" t="s">
        <v>362</v>
      </c>
      <c r="AB136" s="53" t="s">
        <v>252</v>
      </c>
      <c r="AC136" s="192" t="d">
        <v>2023-05-01</v>
      </c>
      <c r="AD136" s="53" t="s">
        <v>374</v>
      </c>
      <c r="AE136" s="80">
        <v>900000</v>
      </c>
      <c r="AF136" s="89"/>
      <c r="AG136" s="89"/>
      <c r="AH136" s="89"/>
      <c r="AI136" s="89"/>
      <c r="AJ136" s="78"/>
      <c r="AK136" s="75"/>
      <c r="AL136" s="38">
        <v>2</v>
      </c>
      <c r="AM136" s="252" t="s">
        <v>375</v>
      </c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</row>
    <row r="137" spans="1:90" ht="63.75" customHeight="1">
      <c r="A137" s="251" t="d">
        <v>2023-10-06</v>
      </c>
      <c r="B137" s="7" t="s">
        <v>27</v>
      </c>
      <c r="C137" s="23" t="s">
        <v>339</v>
      </c>
      <c r="D137" s="37" t="s">
        <v>340</v>
      </c>
      <c r="E137" s="53" t="s">
        <v>346</v>
      </c>
      <c r="F137" s="23" t="s">
        <v>376</v>
      </c>
      <c r="G137" s="53" t="s">
        <v>62</v>
      </c>
      <c r="H137" s="53" t="s">
        <v>377</v>
      </c>
      <c r="I137" s="53" t="s">
        <v>80</v>
      </c>
      <c r="J137" s="372" t="s">
        <v>27</v>
      </c>
      <c r="K137" s="118">
        <f t="shared" si="35"/>
        <v>382500</v>
      </c>
      <c r="L137" s="70">
        <f t="shared" si="34"/>
        <v>67500</v>
      </c>
      <c r="M137" s="119">
        <v>450000</v>
      </c>
      <c r="N137" s="104"/>
      <c r="O137" s="80"/>
      <c r="P137" s="89"/>
      <c r="Q137" s="89"/>
      <c r="R137" s="80"/>
      <c r="S137" s="80"/>
      <c r="T137" s="80"/>
      <c r="U137" s="80"/>
      <c r="V137" s="80"/>
      <c r="W137" s="53">
        <v>1</v>
      </c>
      <c r="X137" s="53" t="s">
        <v>378</v>
      </c>
      <c r="Y137" s="53"/>
      <c r="Z137" s="37" t="d">
        <v>2023-10-06</v>
      </c>
      <c r="AA137" s="53" t="s">
        <v>362</v>
      </c>
      <c r="AB137" s="53" t="s">
        <v>252</v>
      </c>
      <c r="AC137" s="192" t="d">
        <v>2023-06-01</v>
      </c>
      <c r="AD137" s="53"/>
      <c r="AE137" s="80" t="s">
        <v>379</v>
      </c>
      <c r="AF137" s="89"/>
      <c r="AG137" s="89"/>
      <c r="AH137" s="89"/>
      <c r="AI137" s="89"/>
      <c r="AJ137" s="78"/>
      <c r="AK137" s="75"/>
      <c r="AL137" s="38">
        <v>1</v>
      </c>
      <c r="AM137" s="25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</row>
    <row r="138" spans="1:90" ht="63.75" customHeight="1">
      <c r="A138" s="251" t="d">
        <v>2023-10-06</v>
      </c>
      <c r="B138" s="7" t="s">
        <v>27</v>
      </c>
      <c r="C138" s="23" t="s">
        <v>339</v>
      </c>
      <c r="D138" s="37" t="s">
        <v>340</v>
      </c>
      <c r="E138" s="53" t="s">
        <v>346</v>
      </c>
      <c r="F138" s="78" t="s">
        <v>380</v>
      </c>
      <c r="G138" s="53" t="s">
        <v>62</v>
      </c>
      <c r="H138" s="53" t="s">
        <v>381</v>
      </c>
      <c r="I138" s="53" t="s">
        <v>80</v>
      </c>
      <c r="J138" s="372" t="s">
        <v>27</v>
      </c>
      <c r="K138" s="118">
        <f t="shared" si="35"/>
        <v>221000</v>
      </c>
      <c r="L138" s="70">
        <f t="shared" si="34"/>
        <v>39000</v>
      </c>
      <c r="M138" s="119">
        <v>260000</v>
      </c>
      <c r="N138" s="104"/>
      <c r="O138" s="80"/>
      <c r="P138" s="89"/>
      <c r="Q138" s="89"/>
      <c r="R138" s="80"/>
      <c r="S138" s="80"/>
      <c r="T138" s="80"/>
      <c r="U138" s="80"/>
      <c r="V138" s="80"/>
      <c r="W138" s="53">
        <v>1</v>
      </c>
      <c r="X138" s="53" t="s">
        <v>382</v>
      </c>
      <c r="Y138" s="53"/>
      <c r="Z138" s="37" t="d">
        <v>2023-10-06</v>
      </c>
      <c r="AA138" s="53" t="s">
        <v>383</v>
      </c>
      <c r="AB138" s="53" t="s">
        <v>384</v>
      </c>
      <c r="AC138" s="194" t="d">
        <v>2015-01-01</v>
      </c>
      <c r="AD138" s="53"/>
      <c r="AE138" s="195" t="s">
        <v>385</v>
      </c>
      <c r="AF138" s="89"/>
      <c r="AG138" s="89"/>
      <c r="AH138" s="89"/>
      <c r="AI138" s="89"/>
      <c r="AJ138" s="78"/>
      <c r="AK138" s="75"/>
      <c r="AL138" s="38">
        <v>4</v>
      </c>
      <c r="AM138" s="25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</row>
    <row r="139" spans="1:90" ht="63.75" customHeight="1">
      <c r="A139" s="251" t="d">
        <v>2023-10-06</v>
      </c>
      <c r="B139" s="7" t="s">
        <v>27</v>
      </c>
      <c r="C139" s="23" t="s">
        <v>339</v>
      </c>
      <c r="D139" s="37" t="s">
        <v>340</v>
      </c>
      <c r="E139" s="53" t="s">
        <v>346</v>
      </c>
      <c r="F139" s="23" t="s">
        <v>386</v>
      </c>
      <c r="G139" s="53" t="s">
        <v>62</v>
      </c>
      <c r="H139" s="53" t="s">
        <v>387</v>
      </c>
      <c r="I139" s="53" t="s">
        <v>80</v>
      </c>
      <c r="J139" s="372" t="s">
        <v>27</v>
      </c>
      <c r="K139" s="118">
        <f t="shared" si="35"/>
        <v>297500</v>
      </c>
      <c r="L139" s="70">
        <f t="shared" si="34"/>
        <v>52500</v>
      </c>
      <c r="M139" s="119">
        <v>350000</v>
      </c>
      <c r="N139" s="104"/>
      <c r="O139" s="80"/>
      <c r="P139" s="89"/>
      <c r="Q139" s="89"/>
      <c r="R139" s="80"/>
      <c r="S139" s="80"/>
      <c r="T139" s="80"/>
      <c r="U139" s="80"/>
      <c r="V139" s="80"/>
      <c r="W139" s="53"/>
      <c r="X139" s="53"/>
      <c r="Y139" s="53"/>
      <c r="Z139" s="37"/>
      <c r="AA139" s="53"/>
      <c r="AB139" s="53"/>
      <c r="AC139" s="194"/>
      <c r="AD139" s="53"/>
      <c r="AE139" s="195"/>
      <c r="AF139" s="89"/>
      <c r="AG139" s="89"/>
      <c r="AH139" s="89"/>
      <c r="AI139" s="89"/>
      <c r="AJ139" s="78"/>
      <c r="AK139" s="75"/>
      <c r="AL139" s="38">
        <v>1</v>
      </c>
      <c r="AM139" s="25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</row>
    <row r="140" spans="1:90" ht="63.75" customHeight="1">
      <c r="A140" s="251" t="d">
        <v>2023-10-06</v>
      </c>
      <c r="B140" s="7" t="s">
        <v>27</v>
      </c>
      <c r="C140" s="23" t="s">
        <v>339</v>
      </c>
      <c r="D140" s="37" t="s">
        <v>340</v>
      </c>
      <c r="E140" s="53" t="s">
        <v>346</v>
      </c>
      <c r="F140" s="78" t="s">
        <v>388</v>
      </c>
      <c r="G140" s="53" t="s">
        <v>62</v>
      </c>
      <c r="H140" s="53" t="s">
        <v>389</v>
      </c>
      <c r="I140" s="53" t="s">
        <v>80</v>
      </c>
      <c r="J140" s="372" t="s">
        <v>27</v>
      </c>
      <c r="K140" s="118">
        <f t="shared" si="35"/>
        <v>170000</v>
      </c>
      <c r="L140" s="70">
        <f t="shared" si="34"/>
        <v>30000</v>
      </c>
      <c r="M140" s="119">
        <v>200000</v>
      </c>
      <c r="N140" s="104"/>
      <c r="O140" s="80"/>
      <c r="P140" s="89"/>
      <c r="Q140" s="89"/>
      <c r="R140" s="80"/>
      <c r="S140" s="80"/>
      <c r="T140" s="80"/>
      <c r="U140" s="80"/>
      <c r="V140" s="80"/>
      <c r="W140" s="53"/>
      <c r="X140" s="53"/>
      <c r="Y140" s="53"/>
      <c r="Z140" s="37"/>
      <c r="AA140" s="53"/>
      <c r="AB140" s="53"/>
      <c r="AC140" s="194"/>
      <c r="AD140" s="53"/>
      <c r="AE140" s="195"/>
      <c r="AF140" s="89"/>
      <c r="AG140" s="89"/>
      <c r="AH140" s="89"/>
      <c r="AI140" s="89"/>
      <c r="AJ140" s="78"/>
      <c r="AK140" s="75"/>
      <c r="AL140" s="38">
        <v>4</v>
      </c>
      <c r="AM140" s="25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</row>
    <row r="141" spans="1:90" ht="63.75" customHeight="1">
      <c r="A141" s="266" t="d">
        <v>2023-10-06</v>
      </c>
      <c r="B141" s="71" t="s">
        <v>27</v>
      </c>
      <c r="C141" s="23" t="s">
        <v>339</v>
      </c>
      <c r="D141" s="37" t="s">
        <v>340</v>
      </c>
      <c r="E141" s="53" t="s">
        <v>346</v>
      </c>
      <c r="F141" s="23" t="s">
        <v>390</v>
      </c>
      <c r="G141" s="53" t="s">
        <v>62</v>
      </c>
      <c r="H141" s="53" t="s">
        <v>391</v>
      </c>
      <c r="I141" s="53" t="s">
        <v>80</v>
      </c>
      <c r="J141" s="372" t="s">
        <v>27</v>
      </c>
      <c r="K141" s="118">
        <f>M141*(0.85)</f>
        <v>382500</v>
      </c>
      <c r="L141" s="70">
        <f>M141*(0.15)</f>
        <v>67500</v>
      </c>
      <c r="M141" s="119">
        <v>450000</v>
      </c>
      <c r="N141" s="104"/>
      <c r="O141" s="80"/>
      <c r="P141" s="89"/>
      <c r="Q141" s="89"/>
      <c r="R141" s="80"/>
      <c r="S141" s="80"/>
      <c r="T141" s="80"/>
      <c r="U141" s="80"/>
      <c r="V141" s="80"/>
      <c r="W141" s="53"/>
      <c r="X141" s="53"/>
      <c r="Y141" s="53"/>
      <c r="Z141" s="37" t="d">
        <v>2023-10-06</v>
      </c>
      <c r="AA141" s="53"/>
      <c r="AB141" s="53"/>
      <c r="AC141" s="53"/>
      <c r="AD141" s="53"/>
      <c r="AE141" s="89"/>
      <c r="AF141" s="89"/>
      <c r="AG141" s="89"/>
      <c r="AH141" s="89"/>
      <c r="AI141" s="89"/>
      <c r="AJ141" s="78"/>
      <c r="AK141" s="75"/>
      <c r="AL141" s="38">
        <v>2</v>
      </c>
      <c r="AM141" s="25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</row>
    <row r="142" spans="1:90" ht="63.75" customHeight="1">
      <c r="A142" s="407" t="d">
        <v>2024-06-03</v>
      </c>
      <c r="B142" s="50" t="s">
        <v>27</v>
      </c>
      <c r="C142" s="23" t="s">
        <v>339</v>
      </c>
      <c r="D142" s="37" t="s">
        <v>340</v>
      </c>
      <c r="E142" s="53" t="s">
        <v>346</v>
      </c>
      <c r="F142" s="23" t="s">
        <v>392</v>
      </c>
      <c r="G142" s="53" t="s">
        <v>62</v>
      </c>
      <c r="H142" s="50" t="s">
        <v>393</v>
      </c>
      <c r="I142" s="53" t="s">
        <v>80</v>
      </c>
      <c r="J142" s="408" t="s">
        <v>27</v>
      </c>
      <c r="K142" s="120">
        <f>M142*(0.85)</f>
        <v>259250</v>
      </c>
      <c r="L142" s="55">
        <f>M142*(0.15)</f>
        <v>45750</v>
      </c>
      <c r="M142" s="370">
        <v>305000</v>
      </c>
      <c r="N142" s="105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256"/>
    </row>
    <row r="143" spans="1:90" ht="63.75" customHeight="1">
      <c r="A143" s="268" t="s">
        <v>27</v>
      </c>
      <c r="B143" s="60" t="s">
        <v>27</v>
      </c>
      <c r="C143" s="25"/>
      <c r="D143" s="25" t="s">
        <v>33</v>
      </c>
      <c r="E143" s="73"/>
      <c r="F143" s="25"/>
      <c r="G143" s="73"/>
      <c r="H143" s="73"/>
      <c r="I143" s="73"/>
      <c r="J143" s="204">
        <v>22739704.920000002</v>
      </c>
      <c r="K143" s="233">
        <f>K129+K130+K131+K132+K133+K134+K135+K136+K137+K138+K139+K140+K141+K142</f>
        <v>21135250</v>
      </c>
      <c r="L143" s="150">
        <f>L129+L130+L131+L132+L133+L134+L135+L136+L137+L138+L139+L140+L141+L142</f>
        <v>3729750</v>
      </c>
      <c r="M143" s="234">
        <f>SUM(M129:M142)</f>
        <v>24865000</v>
      </c>
      <c r="N143" s="219"/>
      <c r="O143" s="151"/>
      <c r="P143" s="88"/>
      <c r="Q143" s="88"/>
      <c r="R143" s="151"/>
      <c r="S143" s="151"/>
      <c r="T143" s="151"/>
      <c r="U143" s="151"/>
      <c r="V143" s="151"/>
      <c r="W143" s="73"/>
      <c r="X143" s="73"/>
      <c r="Y143" s="73"/>
      <c r="Z143" s="152" t="d">
        <v>2023-10-06</v>
      </c>
      <c r="AA143" s="73"/>
      <c r="AB143" s="73"/>
      <c r="AC143" s="73"/>
      <c r="AD143" s="73"/>
      <c r="AE143" s="88"/>
      <c r="AF143" s="88"/>
      <c r="AG143" s="88"/>
      <c r="AH143" s="88"/>
      <c r="AI143" s="88"/>
      <c r="AJ143" s="86">
        <f>K143/J143</f>
        <v>0.92944257959174947</v>
      </c>
      <c r="AK143" s="77">
        <f>J143-K143</f>
        <v>1604454.9200000018</v>
      </c>
      <c r="AL143" s="39"/>
      <c r="AM143" s="257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</row>
    <row r="144" spans="1:90" ht="63.75" customHeight="1">
      <c r="A144" s="258" t="d">
        <v>2024-03-25</v>
      </c>
      <c r="B144" s="36" t="s">
        <v>27</v>
      </c>
      <c r="C144" s="23" t="s">
        <v>339</v>
      </c>
      <c r="D144" s="53" t="s">
        <v>394</v>
      </c>
      <c r="E144" s="53" t="s">
        <v>395</v>
      </c>
      <c r="F144" s="23" t="s">
        <v>396</v>
      </c>
      <c r="G144" s="53" t="s">
        <v>27</v>
      </c>
      <c r="H144" s="53" t="s">
        <v>360</v>
      </c>
      <c r="I144" s="53" t="s">
        <v>80</v>
      </c>
      <c r="J144" s="132" t="s">
        <v>27</v>
      </c>
      <c r="K144" s="118">
        <f>M144*(0.85)</f>
        <v>460700</v>
      </c>
      <c r="L144" s="70">
        <f>M144*(0.15)</f>
        <v>81300</v>
      </c>
      <c r="M144" s="119">
        <v>542000</v>
      </c>
      <c r="N144" s="104"/>
      <c r="O144" s="80"/>
      <c r="P144" s="89"/>
      <c r="Q144" s="89"/>
      <c r="R144" s="80"/>
      <c r="S144" s="80"/>
      <c r="T144" s="80"/>
      <c r="U144" s="80"/>
      <c r="V144" s="80"/>
      <c r="W144" s="53"/>
      <c r="X144" s="53"/>
      <c r="Y144" s="53"/>
      <c r="Z144" s="37"/>
      <c r="AA144" s="53"/>
      <c r="AB144" s="53"/>
      <c r="AC144" s="53"/>
      <c r="AD144" s="53"/>
      <c r="AE144" s="89"/>
      <c r="AF144" s="89"/>
      <c r="AG144" s="89"/>
      <c r="AH144" s="89"/>
      <c r="AI144" s="89"/>
      <c r="AJ144" s="85"/>
      <c r="AK144" s="75"/>
      <c r="AL144" s="38">
        <v>4</v>
      </c>
      <c r="AM144" s="25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</row>
    <row r="145" spans="1:90" customFormat="1" ht="63.75" customHeight="1">
      <c r="A145" s="269" t="d">
        <v>2024-03-25</v>
      </c>
      <c r="B145" s="138" t="s">
        <v>27</v>
      </c>
      <c r="C145" s="135" t="s">
        <v>339</v>
      </c>
      <c r="D145" s="136" t="s">
        <v>394</v>
      </c>
      <c r="E145" s="136" t="s">
        <v>395</v>
      </c>
      <c r="F145" s="196" t="s">
        <v>397</v>
      </c>
      <c r="G145" s="136" t="s">
        <v>27</v>
      </c>
      <c r="H145" s="136" t="s">
        <v>398</v>
      </c>
      <c r="I145" s="136" t="s">
        <v>80</v>
      </c>
      <c r="J145" s="211" t="s">
        <v>27</v>
      </c>
      <c r="K145" s="240">
        <f t="shared" ref="K145:K149" si="36">M145*(0.85)</f>
        <v>272000</v>
      </c>
      <c r="L145" s="197">
        <f t="shared" ref="L145:L149" si="37">M145*(0.15)</f>
        <v>48000</v>
      </c>
      <c r="M145" s="241">
        <v>320000</v>
      </c>
      <c r="N145" s="228"/>
      <c r="O145" s="198"/>
      <c r="P145" s="143"/>
      <c r="Q145" s="143"/>
      <c r="R145" s="198"/>
      <c r="S145" s="198"/>
      <c r="T145" s="198"/>
      <c r="U145" s="198"/>
      <c r="V145" s="198"/>
      <c r="W145" s="136"/>
      <c r="X145" s="136"/>
      <c r="Y145" s="136"/>
      <c r="Z145" s="145"/>
      <c r="AA145" s="136"/>
      <c r="AB145" s="136"/>
      <c r="AC145" s="136"/>
      <c r="AD145" s="136"/>
      <c r="AE145" s="143"/>
      <c r="AF145" s="143"/>
      <c r="AG145" s="143"/>
      <c r="AH145" s="143"/>
      <c r="AI145" s="143"/>
      <c r="AJ145" s="199"/>
      <c r="AK145" s="200"/>
      <c r="AL145" s="139">
        <v>2</v>
      </c>
      <c r="AM145" s="270" t="s">
        <v>399</v>
      </c>
      <c r="AN145" s="137"/>
      <c r="AO145" s="137"/>
      <c r="AP145" s="137"/>
      <c r="AQ145" s="137"/>
      <c r="AR145" s="137"/>
      <c r="AS145" s="137"/>
      <c r="AT145" s="137"/>
      <c r="AU145" s="137"/>
      <c r="AV145" s="137"/>
      <c r="AW145" s="137"/>
      <c r="AX145" s="137"/>
      <c r="AY145" s="137"/>
      <c r="AZ145" s="137"/>
      <c r="BA145" s="137"/>
      <c r="BB145" s="137"/>
      <c r="BC145" s="137"/>
      <c r="BD145" s="137"/>
      <c r="BE145" s="137"/>
      <c r="BF145" s="137"/>
      <c r="BG145" s="137"/>
      <c r="BH145" s="137"/>
      <c r="BI145" s="137"/>
      <c r="BJ145" s="137"/>
      <c r="BK145" s="137"/>
      <c r="BL145" s="137"/>
      <c r="BM145" s="137"/>
      <c r="BN145" s="137"/>
      <c r="BO145" s="137"/>
      <c r="BP145" s="137"/>
      <c r="BQ145" s="137"/>
      <c r="BR145" s="137"/>
      <c r="BS145" s="137"/>
      <c r="BT145" s="137"/>
      <c r="BU145" s="137"/>
      <c r="BV145" s="137"/>
      <c r="BW145" s="137"/>
      <c r="BX145" s="137"/>
      <c r="BY145" s="137"/>
      <c r="BZ145" s="137"/>
      <c r="CA145" s="137"/>
      <c r="CB145" s="137"/>
      <c r="CC145" s="137"/>
      <c r="CD145" s="137"/>
      <c r="CE145" s="137"/>
      <c r="CF145" s="137"/>
      <c r="CG145" s="137"/>
      <c r="CH145" s="137"/>
      <c r="CI145" s="137"/>
      <c r="CJ145" s="137"/>
      <c r="CK145" s="137"/>
      <c r="CL145" s="137"/>
    </row>
    <row r="146" spans="1:90" s="144" customFormat="1" ht="63.75" customHeight="1">
      <c r="A146" s="271" t="d">
        <v>2024-06-03</v>
      </c>
      <c r="B146" s="139" t="s">
        <v>27</v>
      </c>
      <c r="C146" s="135" t="s">
        <v>339</v>
      </c>
      <c r="D146" s="136" t="s">
        <v>394</v>
      </c>
      <c r="E146" s="136" t="s">
        <v>395</v>
      </c>
      <c r="F146" s="135" t="s">
        <v>400</v>
      </c>
      <c r="G146" s="136" t="s">
        <v>27</v>
      </c>
      <c r="H146" s="139" t="s">
        <v>387</v>
      </c>
      <c r="I146" s="136" t="s">
        <v>80</v>
      </c>
      <c r="J146" s="140" t="s">
        <v>27</v>
      </c>
      <c r="K146" s="240">
        <f t="shared" si="36"/>
        <v>232500.5</v>
      </c>
      <c r="L146" s="197">
        <f t="shared" si="37"/>
        <v>41029.5</v>
      </c>
      <c r="M146" s="141">
        <v>273530</v>
      </c>
      <c r="N146" s="142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367" t="s">
        <v>401</v>
      </c>
    </row>
    <row r="147" spans="1:90" customFormat="1" ht="63.75" customHeight="1">
      <c r="A147" s="269" t="d">
        <v>2024-06-03</v>
      </c>
      <c r="B147" s="138" t="s">
        <v>27</v>
      </c>
      <c r="C147" s="135" t="s">
        <v>339</v>
      </c>
      <c r="D147" s="136" t="s">
        <v>394</v>
      </c>
      <c r="E147" s="136" t="s">
        <v>395</v>
      </c>
      <c r="F147" s="135" t="s">
        <v>402</v>
      </c>
      <c r="G147" s="136" t="s">
        <v>27</v>
      </c>
      <c r="H147" s="136" t="s">
        <v>403</v>
      </c>
      <c r="I147" s="136" t="s">
        <v>80</v>
      </c>
      <c r="J147" s="211" t="s">
        <v>27</v>
      </c>
      <c r="K147" s="240">
        <f t="shared" si="36"/>
        <v>232500.5</v>
      </c>
      <c r="L147" s="197">
        <f t="shared" si="37"/>
        <v>41029.5</v>
      </c>
      <c r="M147" s="241">
        <v>273530</v>
      </c>
      <c r="N147" s="228"/>
      <c r="O147" s="198"/>
      <c r="P147" s="143"/>
      <c r="Q147" s="143"/>
      <c r="R147" s="198"/>
      <c r="S147" s="198"/>
      <c r="T147" s="198"/>
      <c r="U147" s="198"/>
      <c r="V147" s="198"/>
      <c r="W147" s="136"/>
      <c r="X147" s="136"/>
      <c r="Y147" s="136"/>
      <c r="Z147" s="145"/>
      <c r="AA147" s="136"/>
      <c r="AB147" s="136"/>
      <c r="AC147" s="136"/>
      <c r="AD147" s="136"/>
      <c r="AE147" s="143"/>
      <c r="AF147" s="143"/>
      <c r="AG147" s="143"/>
      <c r="AH147" s="143"/>
      <c r="AI147" s="143"/>
      <c r="AJ147" s="199"/>
      <c r="AK147" s="200"/>
      <c r="AL147" s="139">
        <v>2</v>
      </c>
      <c r="AM147" s="270" t="s">
        <v>404</v>
      </c>
      <c r="AN147" s="137"/>
      <c r="AO147" s="137"/>
      <c r="AP147" s="137"/>
      <c r="AQ147" s="137"/>
      <c r="AR147" s="137"/>
      <c r="AS147" s="137"/>
      <c r="AT147" s="137"/>
      <c r="AU147" s="137"/>
      <c r="AV147" s="137"/>
      <c r="AW147" s="137"/>
      <c r="AX147" s="137"/>
      <c r="AY147" s="137"/>
      <c r="AZ147" s="137"/>
      <c r="BA147" s="137"/>
      <c r="BB147" s="137"/>
      <c r="BC147" s="137"/>
      <c r="BD147" s="137"/>
      <c r="BE147" s="137"/>
      <c r="BF147" s="137"/>
      <c r="BG147" s="137"/>
      <c r="BH147" s="137"/>
      <c r="BI147" s="137"/>
      <c r="BJ147" s="137"/>
      <c r="BK147" s="137"/>
      <c r="BL147" s="137"/>
      <c r="BM147" s="137"/>
      <c r="BN147" s="137"/>
      <c r="BO147" s="137"/>
      <c r="BP147" s="137"/>
      <c r="BQ147" s="137"/>
      <c r="BR147" s="137"/>
      <c r="BS147" s="137"/>
      <c r="BT147" s="137"/>
      <c r="BU147" s="137"/>
      <c r="BV147" s="137"/>
      <c r="BW147" s="137"/>
      <c r="BX147" s="137"/>
      <c r="BY147" s="137"/>
      <c r="BZ147" s="137"/>
      <c r="CA147" s="137"/>
      <c r="CB147" s="137"/>
      <c r="CC147" s="137"/>
      <c r="CD147" s="137"/>
      <c r="CE147" s="137"/>
      <c r="CF147" s="137"/>
      <c r="CG147" s="137"/>
      <c r="CH147" s="137"/>
      <c r="CI147" s="137"/>
      <c r="CJ147" s="137"/>
      <c r="CK147" s="137"/>
      <c r="CL147" s="137"/>
    </row>
    <row r="148" spans="1:90" customFormat="1" ht="63.75" customHeight="1">
      <c r="A148" s="269" t="d">
        <v>2024-03-25</v>
      </c>
      <c r="B148" s="138" t="s">
        <v>27</v>
      </c>
      <c r="C148" s="135" t="s">
        <v>339</v>
      </c>
      <c r="D148" s="136" t="s">
        <v>394</v>
      </c>
      <c r="E148" s="136" t="s">
        <v>395</v>
      </c>
      <c r="F148" s="135" t="s">
        <v>405</v>
      </c>
      <c r="G148" s="136" t="s">
        <v>27</v>
      </c>
      <c r="H148" s="136" t="s">
        <v>406</v>
      </c>
      <c r="I148" s="136" t="s">
        <v>80</v>
      </c>
      <c r="J148" s="211" t="s">
        <v>27</v>
      </c>
      <c r="K148" s="240">
        <f t="shared" si="36"/>
        <v>206000.05</v>
      </c>
      <c r="L148" s="197">
        <f t="shared" si="37"/>
        <v>36352.949999999997</v>
      </c>
      <c r="M148" s="241">
        <v>242353</v>
      </c>
      <c r="N148" s="228"/>
      <c r="O148" s="198"/>
      <c r="P148" s="143"/>
      <c r="Q148" s="143"/>
      <c r="R148" s="198"/>
      <c r="S148" s="198"/>
      <c r="T148" s="198"/>
      <c r="U148" s="198"/>
      <c r="V148" s="198"/>
      <c r="W148" s="136"/>
      <c r="X148" s="136"/>
      <c r="Y148" s="136"/>
      <c r="Z148" s="145"/>
      <c r="AA148" s="136"/>
      <c r="AB148" s="136"/>
      <c r="AC148" s="136"/>
      <c r="AD148" s="136"/>
      <c r="AE148" s="143"/>
      <c r="AF148" s="143"/>
      <c r="AG148" s="143"/>
      <c r="AH148" s="143"/>
      <c r="AI148" s="143"/>
      <c r="AJ148" s="199"/>
      <c r="AK148" s="200"/>
      <c r="AL148" s="139">
        <v>2</v>
      </c>
      <c r="AM148" s="272"/>
      <c r="AN148" s="137"/>
      <c r="AO148" s="137"/>
      <c r="AP148" s="137"/>
      <c r="AQ148" s="137"/>
      <c r="AR148" s="137"/>
      <c r="AS148" s="137"/>
      <c r="AT148" s="137"/>
      <c r="AU148" s="137"/>
      <c r="AV148" s="137"/>
      <c r="AW148" s="137"/>
      <c r="AX148" s="137"/>
      <c r="AY148" s="137"/>
      <c r="AZ148" s="137"/>
      <c r="BA148" s="137"/>
      <c r="BB148" s="137"/>
      <c r="BC148" s="137"/>
      <c r="BD148" s="137"/>
      <c r="BE148" s="137"/>
      <c r="BF148" s="137"/>
      <c r="BG148" s="137"/>
      <c r="BH148" s="137"/>
      <c r="BI148" s="137"/>
      <c r="BJ148" s="137"/>
      <c r="BK148" s="137"/>
      <c r="BL148" s="137"/>
      <c r="BM148" s="137"/>
      <c r="BN148" s="137"/>
      <c r="BO148" s="137"/>
      <c r="BP148" s="137"/>
      <c r="BQ148" s="137"/>
      <c r="BR148" s="137"/>
      <c r="BS148" s="137"/>
      <c r="BT148" s="137"/>
      <c r="BU148" s="137"/>
      <c r="BV148" s="137"/>
      <c r="BW148" s="137"/>
      <c r="BX148" s="137"/>
      <c r="BY148" s="137"/>
      <c r="BZ148" s="137"/>
      <c r="CA148" s="137"/>
      <c r="CB148" s="137"/>
      <c r="CC148" s="137"/>
      <c r="CD148" s="137"/>
      <c r="CE148" s="137"/>
      <c r="CF148" s="137"/>
      <c r="CG148" s="137"/>
      <c r="CH148" s="137"/>
      <c r="CI148" s="137"/>
      <c r="CJ148" s="137"/>
      <c r="CK148" s="137"/>
      <c r="CL148" s="137"/>
    </row>
    <row r="149" spans="1:90" s="57" customFormat="1" ht="63.75" customHeight="1">
      <c r="A149" s="273" t="d">
        <v>2024-06-03</v>
      </c>
      <c r="B149" s="84" t="s">
        <v>27</v>
      </c>
      <c r="C149" s="23" t="s">
        <v>339</v>
      </c>
      <c r="D149" s="53" t="s">
        <v>394</v>
      </c>
      <c r="E149" s="53" t="s">
        <v>395</v>
      </c>
      <c r="F149" s="23" t="s">
        <v>407</v>
      </c>
      <c r="G149" s="53" t="s">
        <v>27</v>
      </c>
      <c r="H149" s="53" t="s">
        <v>408</v>
      </c>
      <c r="I149" s="53" t="s">
        <v>80</v>
      </c>
      <c r="J149" s="132" t="s">
        <v>27</v>
      </c>
      <c r="K149" s="118">
        <f t="shared" si="36"/>
        <v>212500</v>
      </c>
      <c r="L149" s="70">
        <f t="shared" si="37"/>
        <v>37500</v>
      </c>
      <c r="M149" s="119">
        <v>250000</v>
      </c>
      <c r="N149" s="229"/>
      <c r="O149" s="153"/>
      <c r="P149" s="149"/>
      <c r="Q149" s="149"/>
      <c r="R149" s="153"/>
      <c r="S149" s="153"/>
      <c r="T149" s="153"/>
      <c r="U149" s="153"/>
      <c r="V149" s="153"/>
      <c r="W149" s="81"/>
      <c r="X149" s="81"/>
      <c r="Y149" s="81"/>
      <c r="Z149" s="154"/>
      <c r="AA149" s="81"/>
      <c r="AB149" s="81"/>
      <c r="AC149" s="81"/>
      <c r="AD149" s="81"/>
      <c r="AE149" s="149"/>
      <c r="AF149" s="149"/>
      <c r="AG149" s="149"/>
      <c r="AH149" s="149"/>
      <c r="AI149" s="149"/>
      <c r="AJ149" s="155"/>
      <c r="AK149" s="148"/>
      <c r="AL149" s="147">
        <v>2</v>
      </c>
      <c r="AM149" s="263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56"/>
      <c r="BM149" s="56"/>
      <c r="BN149" s="56"/>
      <c r="BO149" s="56"/>
      <c r="BP149" s="56"/>
      <c r="BQ149" s="56"/>
      <c r="BR149" s="56"/>
      <c r="BS149" s="56"/>
      <c r="BT149" s="56"/>
      <c r="BU149" s="56"/>
      <c r="BV149" s="56"/>
      <c r="BW149" s="56"/>
      <c r="BX149" s="56"/>
      <c r="BY149" s="5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6"/>
      <c r="CJ149" s="56"/>
      <c r="CK149" s="56"/>
      <c r="CL149" s="56"/>
    </row>
    <row r="150" spans="1:90" ht="63.75" customHeight="1">
      <c r="A150" s="247" t="s">
        <v>27</v>
      </c>
      <c r="B150" s="25" t="s">
        <v>27</v>
      </c>
      <c r="C150" s="25"/>
      <c r="D150" s="25" t="s">
        <v>33</v>
      </c>
      <c r="E150" s="73"/>
      <c r="F150" s="25"/>
      <c r="G150" s="73"/>
      <c r="H150" s="73"/>
      <c r="I150" s="73"/>
      <c r="J150" s="204">
        <v>1616221</v>
      </c>
      <c r="K150" s="233">
        <f>K144+K145+K146+K147+K148+K149</f>
        <v>1616201.05</v>
      </c>
      <c r="L150" s="150">
        <f>L144+L145+L146+L147+L148+L149</f>
        <v>285211.95</v>
      </c>
      <c r="M150" s="234">
        <f>SUM(M144:M149)</f>
        <v>1901413</v>
      </c>
      <c r="N150" s="219"/>
      <c r="O150" s="151"/>
      <c r="P150" s="88"/>
      <c r="Q150" s="88"/>
      <c r="R150" s="151"/>
      <c r="S150" s="151"/>
      <c r="T150" s="151"/>
      <c r="U150" s="151"/>
      <c r="V150" s="151"/>
      <c r="W150" s="73"/>
      <c r="X150" s="73"/>
      <c r="Y150" s="73"/>
      <c r="Z150" s="152"/>
      <c r="AA150" s="73"/>
      <c r="AB150" s="73"/>
      <c r="AC150" s="73"/>
      <c r="AD150" s="73"/>
      <c r="AE150" s="88"/>
      <c r="AF150" s="88"/>
      <c r="AG150" s="88"/>
      <c r="AH150" s="88"/>
      <c r="AI150" s="88"/>
      <c r="AJ150" s="86">
        <f>K150/J150</f>
        <v>0.99998765639105047</v>
      </c>
      <c r="AK150" s="77">
        <f>J150-K150</f>
        <v>19.949999999953434</v>
      </c>
      <c r="AL150" s="39"/>
      <c r="AM150" s="257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</row>
    <row r="151" spans="1:90" customFormat="1" ht="63.75" customHeight="1">
      <c r="A151" s="269" t="d">
        <v>2024-06-03</v>
      </c>
      <c r="B151" s="135" t="s">
        <v>27</v>
      </c>
      <c r="C151" s="135" t="s">
        <v>339</v>
      </c>
      <c r="D151" s="136" t="s">
        <v>409</v>
      </c>
      <c r="E151" s="136" t="s">
        <v>410</v>
      </c>
      <c r="F151" s="135" t="s">
        <v>411</v>
      </c>
      <c r="G151" s="136" t="s">
        <v>62</v>
      </c>
      <c r="H151" s="136" t="s">
        <v>412</v>
      </c>
      <c r="I151" s="136" t="s">
        <v>80</v>
      </c>
      <c r="J151" s="211" t="s">
        <v>27</v>
      </c>
      <c r="K151" s="240">
        <f>M151*(0.85)</f>
        <v>335286.75</v>
      </c>
      <c r="L151" s="197">
        <f>M151*(0.15)</f>
        <v>59168.25</v>
      </c>
      <c r="M151" s="241">
        <v>394455</v>
      </c>
      <c r="N151" s="228"/>
      <c r="O151" s="198"/>
      <c r="P151" s="143"/>
      <c r="Q151" s="143"/>
      <c r="R151" s="198"/>
      <c r="S151" s="198"/>
      <c r="T151" s="198"/>
      <c r="U151" s="198"/>
      <c r="V151" s="198"/>
      <c r="W151" s="136"/>
      <c r="X151" s="136"/>
      <c r="Y151" s="136"/>
      <c r="Z151" s="145"/>
      <c r="AA151" s="136"/>
      <c r="AB151" s="136"/>
      <c r="AC151" s="136"/>
      <c r="AD151" s="136"/>
      <c r="AE151" s="143"/>
      <c r="AF151" s="143"/>
      <c r="AG151" s="143"/>
      <c r="AH151" s="143"/>
      <c r="AI151" s="143"/>
      <c r="AJ151" s="199"/>
      <c r="AK151" s="200"/>
      <c r="AL151" s="139"/>
      <c r="AM151" s="267"/>
      <c r="AN151" s="137"/>
      <c r="AO151" s="137"/>
      <c r="AP151" s="137"/>
      <c r="AQ151" s="137"/>
      <c r="AR151" s="137"/>
      <c r="AS151" s="137"/>
      <c r="AT151" s="137"/>
      <c r="AU151" s="137"/>
      <c r="AV151" s="137"/>
      <c r="AW151" s="137"/>
      <c r="AX151" s="137"/>
      <c r="AY151" s="137"/>
      <c r="AZ151" s="137"/>
      <c r="BA151" s="137"/>
      <c r="BB151" s="137"/>
      <c r="BC151" s="137"/>
      <c r="BD151" s="137"/>
      <c r="BE151" s="137"/>
      <c r="BF151" s="137"/>
      <c r="BG151" s="137"/>
      <c r="BH151" s="137"/>
      <c r="BI151" s="137"/>
      <c r="BJ151" s="137"/>
      <c r="BK151" s="137"/>
      <c r="BL151" s="137"/>
      <c r="BM151" s="137"/>
      <c r="BN151" s="137"/>
      <c r="BO151" s="137"/>
      <c r="BP151" s="137"/>
      <c r="BQ151" s="137"/>
      <c r="BR151" s="137"/>
      <c r="BS151" s="137"/>
      <c r="BT151" s="137"/>
      <c r="BU151" s="137"/>
      <c r="BV151" s="137"/>
      <c r="BW151" s="137"/>
      <c r="BX151" s="137"/>
      <c r="BY151" s="137"/>
      <c r="BZ151" s="137"/>
      <c r="CA151" s="137"/>
      <c r="CB151" s="137"/>
      <c r="CC151" s="137"/>
      <c r="CD151" s="137"/>
      <c r="CE151" s="137"/>
      <c r="CF151" s="137"/>
      <c r="CG151" s="137"/>
      <c r="CH151" s="137"/>
      <c r="CI151" s="137"/>
      <c r="CJ151" s="137"/>
      <c r="CK151" s="137"/>
      <c r="CL151" s="137"/>
    </row>
    <row r="152" spans="1:90" ht="63.75" customHeight="1">
      <c r="A152" s="258" t="d">
        <v>2024-06-03</v>
      </c>
      <c r="B152" s="23" t="s">
        <v>27</v>
      </c>
      <c r="C152" s="23" t="s">
        <v>339</v>
      </c>
      <c r="D152" s="53" t="s">
        <v>409</v>
      </c>
      <c r="E152" s="53" t="s">
        <v>410</v>
      </c>
      <c r="F152" s="23" t="s">
        <v>413</v>
      </c>
      <c r="G152" s="53" t="s">
        <v>62</v>
      </c>
      <c r="H152" s="53" t="s">
        <v>86</v>
      </c>
      <c r="I152" s="53" t="s">
        <v>80</v>
      </c>
      <c r="J152" s="372" t="s">
        <v>27</v>
      </c>
      <c r="K152" s="118">
        <f t="shared" ref="K152:K160" si="38">M152*(0.85)</f>
        <v>439857.78749999998</v>
      </c>
      <c r="L152" s="70">
        <f t="shared" ref="L152:L160" si="39">M152*(0.15)</f>
        <v>77621.962499999994</v>
      </c>
      <c r="M152" s="119">
        <v>517479.75</v>
      </c>
      <c r="N152" s="104"/>
      <c r="O152" s="80"/>
      <c r="P152" s="89"/>
      <c r="Q152" s="89"/>
      <c r="R152" s="80"/>
      <c r="S152" s="80"/>
      <c r="T152" s="80"/>
      <c r="U152" s="80"/>
      <c r="V152" s="80"/>
      <c r="W152" s="53"/>
      <c r="X152" s="53"/>
      <c r="Y152" s="53"/>
      <c r="Z152" s="37"/>
      <c r="AA152" s="53"/>
      <c r="AB152" s="53"/>
      <c r="AC152" s="53"/>
      <c r="AD152" s="53"/>
      <c r="AE152" s="89"/>
      <c r="AF152" s="89"/>
      <c r="AG152" s="89"/>
      <c r="AH152" s="89"/>
      <c r="AI152" s="89"/>
      <c r="AJ152" s="85"/>
      <c r="AK152" s="75"/>
      <c r="AL152" s="38"/>
      <c r="AM152" s="256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</row>
    <row r="153" spans="1:90" ht="63.75" customHeight="1">
      <c r="A153" s="409" t="d">
        <v>2024-06-03</v>
      </c>
      <c r="B153" s="410" t="d">
        <v>2024-09-30</v>
      </c>
      <c r="C153" s="23" t="s">
        <v>339</v>
      </c>
      <c r="D153" s="53" t="s">
        <v>409</v>
      </c>
      <c r="E153" s="53" t="s">
        <v>410</v>
      </c>
      <c r="F153" s="23" t="s">
        <v>414</v>
      </c>
      <c r="G153" s="53" t="s">
        <v>62</v>
      </c>
      <c r="H153" s="53" t="s">
        <v>415</v>
      </c>
      <c r="I153" s="53" t="s">
        <v>80</v>
      </c>
      <c r="J153" s="372" t="s">
        <v>27</v>
      </c>
      <c r="K153" s="118">
        <f t="shared" si="38"/>
        <v>425000</v>
      </c>
      <c r="L153" s="70">
        <f t="shared" si="39"/>
        <v>75000</v>
      </c>
      <c r="M153" s="119">
        <v>500000</v>
      </c>
      <c r="N153" s="104"/>
      <c r="O153" s="80"/>
      <c r="P153" s="89"/>
      <c r="Q153" s="89"/>
      <c r="R153" s="80"/>
      <c r="S153" s="80"/>
      <c r="T153" s="80"/>
      <c r="U153" s="80"/>
      <c r="V153" s="80"/>
      <c r="W153" s="53"/>
      <c r="X153" s="53"/>
      <c r="Y153" s="53"/>
      <c r="Z153" s="37"/>
      <c r="AA153" s="53"/>
      <c r="AB153" s="53"/>
      <c r="AC153" s="53"/>
      <c r="AD153" s="53"/>
      <c r="AE153" s="89"/>
      <c r="AF153" s="89"/>
      <c r="AG153" s="89"/>
      <c r="AH153" s="89"/>
      <c r="AI153" s="89"/>
      <c r="AJ153" s="85"/>
      <c r="AK153" s="75"/>
      <c r="AL153" s="38"/>
      <c r="AM153" s="256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</row>
    <row r="154" spans="1:90" ht="63.75" customHeight="1">
      <c r="A154" s="266" t="d">
        <v>2024-06-03</v>
      </c>
      <c r="B154" s="411" t="s">
        <v>27</v>
      </c>
      <c r="C154" s="23" t="s">
        <v>339</v>
      </c>
      <c r="D154" s="53" t="s">
        <v>409</v>
      </c>
      <c r="E154" s="53" t="s">
        <v>410</v>
      </c>
      <c r="F154" s="23" t="s">
        <v>416</v>
      </c>
      <c r="G154" s="53" t="s">
        <v>62</v>
      </c>
      <c r="H154" s="50" t="s">
        <v>417</v>
      </c>
      <c r="I154" s="53" t="s">
        <v>80</v>
      </c>
      <c r="J154" s="372" t="s">
        <v>27</v>
      </c>
      <c r="K154" s="118">
        <f t="shared" si="38"/>
        <v>1243142.8499999999</v>
      </c>
      <c r="L154" s="70">
        <f t="shared" si="39"/>
        <v>219378.15</v>
      </c>
      <c r="M154" s="119">
        <v>1462521</v>
      </c>
      <c r="N154" s="104"/>
      <c r="O154" s="80"/>
      <c r="P154" s="89"/>
      <c r="Q154" s="89"/>
      <c r="R154" s="80"/>
      <c r="S154" s="80"/>
      <c r="T154" s="80"/>
      <c r="U154" s="80"/>
      <c r="V154" s="80"/>
      <c r="W154" s="53"/>
      <c r="X154" s="53"/>
      <c r="Y154" s="53"/>
      <c r="Z154" s="37"/>
      <c r="AA154" s="53"/>
      <c r="AB154" s="53"/>
      <c r="AC154" s="53"/>
      <c r="AD154" s="53"/>
      <c r="AE154" s="89"/>
      <c r="AF154" s="89"/>
      <c r="AG154" s="89"/>
      <c r="AH154" s="89"/>
      <c r="AI154" s="89"/>
      <c r="AJ154" s="85"/>
      <c r="AK154" s="75"/>
      <c r="AL154" s="38"/>
      <c r="AM154" s="256"/>
    </row>
    <row r="155" spans="1:90" ht="63.75" customHeight="1">
      <c r="A155" s="266" t="d">
        <v>2024-09-30</v>
      </c>
      <c r="B155" s="411" t="s">
        <v>27</v>
      </c>
      <c r="C155" s="23" t="s">
        <v>339</v>
      </c>
      <c r="D155" s="53" t="s">
        <v>409</v>
      </c>
      <c r="E155" s="53" t="s">
        <v>410</v>
      </c>
      <c r="F155" s="412" t="s">
        <v>418</v>
      </c>
      <c r="G155" s="53" t="s">
        <v>62</v>
      </c>
      <c r="H155" s="50" t="s">
        <v>419</v>
      </c>
      <c r="I155" s="53" t="s">
        <v>80</v>
      </c>
      <c r="J155" s="372" t="s">
        <v>27</v>
      </c>
      <c r="K155" s="118">
        <f t="shared" si="38"/>
        <v>194225</v>
      </c>
      <c r="L155" s="70">
        <f t="shared" si="39"/>
        <v>34275</v>
      </c>
      <c r="M155" s="413">
        <v>228500</v>
      </c>
      <c r="N155" s="104"/>
      <c r="O155" s="80"/>
      <c r="P155" s="89"/>
      <c r="Q155" s="89"/>
      <c r="R155" s="80"/>
      <c r="S155" s="80"/>
      <c r="T155" s="80"/>
      <c r="U155" s="80"/>
      <c r="V155" s="80"/>
      <c r="W155" s="53"/>
      <c r="X155" s="53"/>
      <c r="Y155" s="53"/>
      <c r="Z155" s="37"/>
      <c r="AA155" s="53"/>
      <c r="AB155" s="53"/>
      <c r="AC155" s="53"/>
      <c r="AD155" s="53"/>
      <c r="AE155" s="89"/>
      <c r="AF155" s="89"/>
      <c r="AG155" s="89"/>
      <c r="AH155" s="89"/>
      <c r="AI155" s="89"/>
      <c r="AJ155" s="85"/>
      <c r="AK155" s="75"/>
      <c r="AL155" s="38"/>
      <c r="AM155" s="256"/>
    </row>
    <row r="156" spans="1:90" ht="63.75" customHeight="1">
      <c r="A156" s="251" t="d">
        <v>2024-09-30</v>
      </c>
      <c r="B156" s="50" t="s">
        <v>27</v>
      </c>
      <c r="C156" s="23" t="s">
        <v>339</v>
      </c>
      <c r="D156" s="53" t="s">
        <v>409</v>
      </c>
      <c r="E156" s="53" t="s">
        <v>410</v>
      </c>
      <c r="F156" s="412" t="s">
        <v>420</v>
      </c>
      <c r="G156" s="53" t="s">
        <v>62</v>
      </c>
      <c r="H156" s="50" t="s">
        <v>421</v>
      </c>
      <c r="I156" s="53" t="s">
        <v>80</v>
      </c>
      <c r="J156" s="372" t="s">
        <v>27</v>
      </c>
      <c r="K156" s="118">
        <f t="shared" si="38"/>
        <v>170000</v>
      </c>
      <c r="L156" s="70">
        <f t="shared" si="39"/>
        <v>30000</v>
      </c>
      <c r="M156" s="413">
        <v>200000</v>
      </c>
      <c r="N156" s="104"/>
      <c r="O156" s="80"/>
      <c r="P156" s="89"/>
      <c r="Q156" s="89"/>
      <c r="R156" s="80"/>
      <c r="S156" s="80"/>
      <c r="T156" s="80"/>
      <c r="U156" s="80"/>
      <c r="V156" s="80"/>
      <c r="W156" s="53"/>
      <c r="X156" s="53"/>
      <c r="Y156" s="53"/>
      <c r="Z156" s="37"/>
      <c r="AA156" s="53"/>
      <c r="AB156" s="53"/>
      <c r="AC156" s="53"/>
      <c r="AD156" s="53"/>
      <c r="AE156" s="89"/>
      <c r="AF156" s="89"/>
      <c r="AG156" s="89"/>
      <c r="AH156" s="89"/>
      <c r="AI156" s="89"/>
      <c r="AJ156" s="85"/>
      <c r="AK156" s="75"/>
      <c r="AL156" s="38"/>
      <c r="AM156" s="256"/>
    </row>
    <row r="157" spans="1:90" ht="63.75" customHeight="1">
      <c r="A157" s="251" t="d">
        <v>2024-09-30</v>
      </c>
      <c r="B157" s="50" t="s">
        <v>27</v>
      </c>
      <c r="C157" s="23" t="s">
        <v>339</v>
      </c>
      <c r="D157" s="53" t="s">
        <v>409</v>
      </c>
      <c r="E157" s="53" t="s">
        <v>410</v>
      </c>
      <c r="F157" s="412" t="s">
        <v>422</v>
      </c>
      <c r="G157" s="53" t="s">
        <v>62</v>
      </c>
      <c r="H157" s="50" t="s">
        <v>360</v>
      </c>
      <c r="I157" s="53" t="s">
        <v>80</v>
      </c>
      <c r="J157" s="372" t="s">
        <v>27</v>
      </c>
      <c r="K157" s="118">
        <f t="shared" si="38"/>
        <v>357000</v>
      </c>
      <c r="L157" s="70">
        <f t="shared" si="39"/>
        <v>63000</v>
      </c>
      <c r="M157" s="413">
        <v>420000</v>
      </c>
      <c r="N157" s="104"/>
      <c r="O157" s="80"/>
      <c r="P157" s="89"/>
      <c r="Q157" s="89"/>
      <c r="R157" s="80"/>
      <c r="S157" s="80"/>
      <c r="T157" s="80"/>
      <c r="U157" s="80"/>
      <c r="V157" s="80"/>
      <c r="W157" s="53"/>
      <c r="X157" s="53"/>
      <c r="Y157" s="53"/>
      <c r="Z157" s="37"/>
      <c r="AA157" s="53"/>
      <c r="AB157" s="53"/>
      <c r="AC157" s="53"/>
      <c r="AD157" s="53"/>
      <c r="AE157" s="89"/>
      <c r="AF157" s="89"/>
      <c r="AG157" s="89"/>
      <c r="AH157" s="89"/>
      <c r="AI157" s="89"/>
      <c r="AJ157" s="85"/>
      <c r="AK157" s="75"/>
      <c r="AL157" s="38"/>
      <c r="AM157" s="256"/>
    </row>
    <row r="158" spans="1:90" ht="63.75" customHeight="1">
      <c r="A158" s="251" t="d">
        <v>2024-09-30</v>
      </c>
      <c r="B158" s="50" t="s">
        <v>27</v>
      </c>
      <c r="C158" s="23" t="s">
        <v>339</v>
      </c>
      <c r="D158" s="53" t="s">
        <v>409</v>
      </c>
      <c r="E158" s="53" t="s">
        <v>410</v>
      </c>
      <c r="F158" s="412" t="s">
        <v>423</v>
      </c>
      <c r="G158" s="53" t="s">
        <v>62</v>
      </c>
      <c r="H158" s="50" t="s">
        <v>337</v>
      </c>
      <c r="I158" s="53" t="s">
        <v>80</v>
      </c>
      <c r="J158" s="372" t="s">
        <v>27</v>
      </c>
      <c r="K158" s="118">
        <f t="shared" si="38"/>
        <v>255000</v>
      </c>
      <c r="L158" s="70">
        <f t="shared" si="39"/>
        <v>45000</v>
      </c>
      <c r="M158" s="413">
        <v>300000</v>
      </c>
      <c r="N158" s="104"/>
      <c r="O158" s="80"/>
      <c r="P158" s="89"/>
      <c r="Q158" s="89"/>
      <c r="R158" s="80"/>
      <c r="S158" s="80"/>
      <c r="T158" s="80"/>
      <c r="U158" s="80"/>
      <c r="V158" s="80"/>
      <c r="W158" s="53"/>
      <c r="X158" s="53"/>
      <c r="Y158" s="53"/>
      <c r="Z158" s="37"/>
      <c r="AA158" s="53"/>
      <c r="AB158" s="53"/>
      <c r="AC158" s="53"/>
      <c r="AD158" s="53"/>
      <c r="AE158" s="89"/>
      <c r="AF158" s="89"/>
      <c r="AG158" s="89"/>
      <c r="AH158" s="89"/>
      <c r="AI158" s="89"/>
      <c r="AJ158" s="85"/>
      <c r="AK158" s="75"/>
      <c r="AL158" s="38"/>
      <c r="AM158" s="256"/>
    </row>
    <row r="159" spans="1:90" ht="63.75" customHeight="1">
      <c r="A159" s="251" t="d">
        <v>2024-09-30</v>
      </c>
      <c r="B159" s="50" t="s">
        <v>27</v>
      </c>
      <c r="C159" s="23" t="s">
        <v>339</v>
      </c>
      <c r="D159" s="53" t="s">
        <v>409</v>
      </c>
      <c r="E159" s="53" t="s">
        <v>410</v>
      </c>
      <c r="F159" s="412" t="s">
        <v>424</v>
      </c>
      <c r="G159" s="53" t="s">
        <v>62</v>
      </c>
      <c r="H159" s="50" t="s">
        <v>425</v>
      </c>
      <c r="I159" s="53" t="s">
        <v>80</v>
      </c>
      <c r="J159" s="372" t="s">
        <v>27</v>
      </c>
      <c r="K159" s="118">
        <f t="shared" si="38"/>
        <v>425000</v>
      </c>
      <c r="L159" s="70">
        <f t="shared" si="39"/>
        <v>75000</v>
      </c>
      <c r="M159" s="413">
        <v>500000</v>
      </c>
      <c r="N159" s="104"/>
      <c r="O159" s="80"/>
      <c r="P159" s="89"/>
      <c r="Q159" s="89"/>
      <c r="R159" s="80"/>
      <c r="S159" s="80"/>
      <c r="T159" s="80"/>
      <c r="U159" s="80"/>
      <c r="V159" s="80"/>
      <c r="W159" s="53"/>
      <c r="X159" s="53"/>
      <c r="Y159" s="53"/>
      <c r="Z159" s="37"/>
      <c r="AA159" s="53"/>
      <c r="AB159" s="53"/>
      <c r="AC159" s="53"/>
      <c r="AD159" s="53"/>
      <c r="AE159" s="89"/>
      <c r="AF159" s="89"/>
      <c r="AG159" s="89"/>
      <c r="AH159" s="89"/>
      <c r="AI159" s="89"/>
      <c r="AJ159" s="85"/>
      <c r="AK159" s="75"/>
      <c r="AL159" s="38"/>
      <c r="AM159" s="256"/>
    </row>
    <row r="160" spans="1:90" ht="63.75" customHeight="1">
      <c r="A160" s="251" t="d">
        <v>2024-09-30</v>
      </c>
      <c r="B160" s="50" t="s">
        <v>426</v>
      </c>
      <c r="C160" s="23" t="s">
        <v>339</v>
      </c>
      <c r="D160" s="53" t="s">
        <v>409</v>
      </c>
      <c r="E160" s="53" t="s">
        <v>410</v>
      </c>
      <c r="F160" s="412" t="s">
        <v>427</v>
      </c>
      <c r="G160" s="53" t="s">
        <v>62</v>
      </c>
      <c r="H160" s="50" t="s">
        <v>428</v>
      </c>
      <c r="I160" s="53" t="s">
        <v>80</v>
      </c>
      <c r="J160" s="414" t="s">
        <v>27</v>
      </c>
      <c r="K160" s="118">
        <f t="shared" si="38"/>
        <v>340000</v>
      </c>
      <c r="L160" s="70">
        <f t="shared" si="39"/>
        <v>60000</v>
      </c>
      <c r="M160" s="413">
        <v>400000</v>
      </c>
      <c r="N160" s="156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415"/>
    </row>
    <row r="161" spans="1:1230" ht="63.75" customHeight="1">
      <c r="A161" s="247" t="s">
        <v>27</v>
      </c>
      <c r="B161" s="25" t="s">
        <v>27</v>
      </c>
      <c r="C161" s="25"/>
      <c r="D161" s="25" t="s">
        <v>33</v>
      </c>
      <c r="E161" s="73"/>
      <c r="F161" s="25"/>
      <c r="G161" s="73"/>
      <c r="H161" s="73"/>
      <c r="I161" s="73"/>
      <c r="J161" s="204">
        <v>4403460</v>
      </c>
      <c r="K161" s="233">
        <f>K151+K152+K153+K154+K155+K156+K157+K158+K159+K160</f>
        <v>4184512.3875000002</v>
      </c>
      <c r="L161" s="150">
        <f>L151+L152+L153+L154+L155+L156+L157+L158+L159+L160</f>
        <v>738443.36250000005</v>
      </c>
      <c r="M161" s="234">
        <f>M151+M152+M153+M154+M155+M156+M157+M158+M159+M160</f>
        <v>4922955.75</v>
      </c>
      <c r="N161" s="219"/>
      <c r="O161" s="151"/>
      <c r="P161" s="88"/>
      <c r="Q161" s="88"/>
      <c r="R161" s="151"/>
      <c r="S161" s="151"/>
      <c r="T161" s="151"/>
      <c r="U161" s="151"/>
      <c r="V161" s="151"/>
      <c r="W161" s="73"/>
      <c r="X161" s="73"/>
      <c r="Y161" s="73"/>
      <c r="Z161" s="152"/>
      <c r="AA161" s="73"/>
      <c r="AB161" s="73"/>
      <c r="AC161" s="73"/>
      <c r="AD161" s="73"/>
      <c r="AE161" s="88"/>
      <c r="AF161" s="88"/>
      <c r="AG161" s="88"/>
      <c r="AH161" s="88"/>
      <c r="AI161" s="88"/>
      <c r="AJ161" s="86">
        <f>K161/J161</f>
        <v>0.95027827833113054</v>
      </c>
      <c r="AK161" s="77">
        <f>J161-K161</f>
        <v>218947.61249999981</v>
      </c>
      <c r="AL161" s="39"/>
      <c r="AM161" s="257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</row>
    <row r="162" spans="1:1230" ht="63.75" customHeight="1">
      <c r="A162" s="251" t="d">
        <v>2024-09-30</v>
      </c>
      <c r="B162" s="376" t="s">
        <v>27</v>
      </c>
      <c r="C162" s="23" t="s">
        <v>339</v>
      </c>
      <c r="D162" s="53" t="s">
        <v>429</v>
      </c>
      <c r="E162" s="53" t="s">
        <v>517</v>
      </c>
      <c r="F162" s="78" t="s">
        <v>430</v>
      </c>
      <c r="G162" s="53" t="s">
        <v>30</v>
      </c>
      <c r="H162" s="53" t="s">
        <v>412</v>
      </c>
      <c r="I162" s="53" t="s">
        <v>80</v>
      </c>
      <c r="J162" s="372" t="s">
        <v>27</v>
      </c>
      <c r="K162" s="118">
        <f t="shared" ref="K162:K164" si="40">M162*(0.85)</f>
        <v>1274253.7</v>
      </c>
      <c r="L162" s="70">
        <f t="shared" ref="L162:L164" si="41">M162*(0.15)</f>
        <v>224868.3</v>
      </c>
      <c r="M162" s="119">
        <v>1499122</v>
      </c>
      <c r="N162" s="213"/>
      <c r="O162" s="70"/>
      <c r="P162" s="89"/>
      <c r="Q162" s="89"/>
      <c r="R162" s="70"/>
      <c r="S162" s="70"/>
      <c r="T162" s="70"/>
      <c r="U162" s="70"/>
      <c r="V162" s="70"/>
      <c r="W162" s="53" t="s">
        <v>431</v>
      </c>
      <c r="X162" s="53" t="s">
        <v>349</v>
      </c>
      <c r="Y162" s="53"/>
      <c r="Z162" s="37" t="d">
        <v>2023-10-06</v>
      </c>
      <c r="AA162" s="53" t="s">
        <v>289</v>
      </c>
      <c r="AB162" s="53" t="s">
        <v>432</v>
      </c>
      <c r="AC162" s="191"/>
      <c r="AD162" s="191"/>
      <c r="AE162" s="89"/>
      <c r="AF162" s="89"/>
      <c r="AG162" s="89"/>
      <c r="AH162" s="89"/>
      <c r="AI162" s="89"/>
      <c r="AJ162" s="78"/>
      <c r="AK162" s="75"/>
      <c r="AL162" s="38">
        <v>3</v>
      </c>
      <c r="AM162" s="25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</row>
    <row r="163" spans="1:1230" ht="63.75" customHeight="1" thickBot="1">
      <c r="A163" s="251" t="d">
        <v>2024-09-30</v>
      </c>
      <c r="B163" s="52" t="s">
        <v>27</v>
      </c>
      <c r="C163" s="23" t="s">
        <v>339</v>
      </c>
      <c r="D163" s="53" t="s">
        <v>429</v>
      </c>
      <c r="E163" s="53" t="s">
        <v>517</v>
      </c>
      <c r="F163" s="427" t="s">
        <v>516</v>
      </c>
      <c r="G163" s="53" t="s">
        <v>30</v>
      </c>
      <c r="H163" s="53" t="s">
        <v>124</v>
      </c>
      <c r="I163" s="53" t="s">
        <v>80</v>
      </c>
      <c r="J163" s="1" t="s">
        <v>27</v>
      </c>
      <c r="K163" s="441">
        <f t="shared" si="40"/>
        <v>1200000.25</v>
      </c>
      <c r="L163" s="431">
        <f t="shared" si="41"/>
        <v>211764.75</v>
      </c>
      <c r="M163" s="442">
        <v>1411765</v>
      </c>
      <c r="AK163" s="1"/>
      <c r="AM163" s="428"/>
    </row>
    <row r="164" spans="1:1230" ht="63.75" customHeight="1">
      <c r="A164" s="251" t="d">
        <v>2024-09-30</v>
      </c>
      <c r="B164" s="377" t="s">
        <v>27</v>
      </c>
      <c r="C164" s="23" t="s">
        <v>339</v>
      </c>
      <c r="D164" s="53" t="s">
        <v>429</v>
      </c>
      <c r="E164" s="53" t="s">
        <v>517</v>
      </c>
      <c r="F164" s="78" t="s">
        <v>433</v>
      </c>
      <c r="G164" s="53" t="s">
        <v>30</v>
      </c>
      <c r="H164" s="53" t="s">
        <v>124</v>
      </c>
      <c r="I164" s="53" t="s">
        <v>80</v>
      </c>
      <c r="J164" s="372" t="s">
        <v>27</v>
      </c>
      <c r="K164" s="435">
        <f t="shared" si="40"/>
        <v>1043477.85</v>
      </c>
      <c r="L164" s="436">
        <f t="shared" si="41"/>
        <v>184143.15</v>
      </c>
      <c r="M164" s="437">
        <v>1227621</v>
      </c>
      <c r="N164" s="213"/>
      <c r="O164" s="70"/>
      <c r="P164" s="89"/>
      <c r="Q164" s="89"/>
      <c r="R164" s="70"/>
      <c r="S164" s="70"/>
      <c r="T164" s="70"/>
      <c r="U164" s="70"/>
      <c r="V164" s="70"/>
      <c r="W164" s="53"/>
      <c r="X164" s="53"/>
      <c r="Y164" s="53"/>
      <c r="Z164" s="37"/>
      <c r="AA164" s="53"/>
      <c r="AB164" s="53"/>
      <c r="AC164" s="191"/>
      <c r="AD164" s="191"/>
      <c r="AE164" s="89"/>
      <c r="AF164" s="89"/>
      <c r="AG164" s="89"/>
      <c r="AH164" s="89"/>
      <c r="AI164" s="89"/>
      <c r="AJ164" s="78"/>
      <c r="AK164" s="75"/>
      <c r="AL164" s="38"/>
      <c r="AM164" s="25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</row>
    <row r="165" spans="1:1230" ht="63.75" customHeight="1">
      <c r="A165" s="251" t="d">
        <v>2024-09-30</v>
      </c>
      <c r="B165" s="377" t="s">
        <v>27</v>
      </c>
      <c r="C165" s="23" t="s">
        <v>339</v>
      </c>
      <c r="D165" s="53" t="s">
        <v>429</v>
      </c>
      <c r="E165" s="53" t="s">
        <v>517</v>
      </c>
      <c r="F165" s="23" t="s">
        <v>434</v>
      </c>
      <c r="G165" s="53" t="s">
        <v>30</v>
      </c>
      <c r="H165" s="53" t="s">
        <v>124</v>
      </c>
      <c r="I165" s="53" t="s">
        <v>80</v>
      </c>
      <c r="J165" s="372" t="s">
        <v>27</v>
      </c>
      <c r="K165" s="120">
        <f t="shared" ref="K165:K166" si="42">M165*(0.85)</f>
        <v>1979950.9</v>
      </c>
      <c r="L165" s="55">
        <f t="shared" ref="L165:L166" si="43">M165*(0.15)</f>
        <v>349403.1</v>
      </c>
      <c r="M165" s="119">
        <v>2329354</v>
      </c>
      <c r="N165" s="213"/>
      <c r="O165" s="70"/>
      <c r="P165" s="89"/>
      <c r="Q165" s="89"/>
      <c r="R165" s="70"/>
      <c r="S165" s="70"/>
      <c r="T165" s="70"/>
      <c r="U165" s="70"/>
      <c r="V165" s="70"/>
      <c r="W165" s="53"/>
      <c r="X165" s="53"/>
      <c r="Y165" s="53"/>
      <c r="Z165" s="37"/>
      <c r="AA165" s="53"/>
      <c r="AB165" s="53"/>
      <c r="AC165" s="191"/>
      <c r="AD165" s="191"/>
      <c r="AE165" s="89"/>
      <c r="AF165" s="89"/>
      <c r="AG165" s="89"/>
      <c r="AH165" s="89"/>
      <c r="AI165" s="89"/>
      <c r="AJ165" s="78"/>
      <c r="AK165" s="75"/>
      <c r="AL165" s="38"/>
      <c r="AM165" s="25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</row>
    <row r="166" spans="1:1230" ht="63.75" customHeight="1" thickBot="1">
      <c r="A166" s="251" t="d">
        <v>2024-09-30</v>
      </c>
      <c r="B166" s="377" t="s">
        <v>27</v>
      </c>
      <c r="C166" s="23" t="s">
        <v>339</v>
      </c>
      <c r="D166" s="53" t="s">
        <v>429</v>
      </c>
      <c r="E166" s="53" t="s">
        <v>517</v>
      </c>
      <c r="F166" s="23" t="s">
        <v>435</v>
      </c>
      <c r="G166" s="53" t="s">
        <v>30</v>
      </c>
      <c r="H166" s="53" t="s">
        <v>124</v>
      </c>
      <c r="I166" s="53" t="s">
        <v>80</v>
      </c>
      <c r="J166" s="372" t="s">
        <v>27</v>
      </c>
      <c r="K166" s="438">
        <f t="shared" si="42"/>
        <v>486957.35</v>
      </c>
      <c r="L166" s="439">
        <f t="shared" si="43"/>
        <v>85933.65</v>
      </c>
      <c r="M166" s="440">
        <v>572891</v>
      </c>
      <c r="N166" s="213"/>
      <c r="O166" s="70"/>
      <c r="P166" s="89"/>
      <c r="Q166" s="89"/>
      <c r="R166" s="70"/>
      <c r="S166" s="70"/>
      <c r="T166" s="70"/>
      <c r="U166" s="70"/>
      <c r="V166" s="70"/>
      <c r="W166" s="53" t="s">
        <v>431</v>
      </c>
      <c r="X166" s="53" t="s">
        <v>349</v>
      </c>
      <c r="Y166" s="53"/>
      <c r="Z166" s="37" t="d">
        <v>2023-10-06</v>
      </c>
      <c r="AA166" s="53" t="s">
        <v>289</v>
      </c>
      <c r="AB166" s="53" t="s">
        <v>432</v>
      </c>
      <c r="AC166" s="191"/>
      <c r="AD166" s="191"/>
      <c r="AE166" s="89"/>
      <c r="AF166" s="89"/>
      <c r="AG166" s="89"/>
      <c r="AH166" s="89"/>
      <c r="AI166" s="89"/>
      <c r="AJ166" s="78"/>
      <c r="AK166" s="75"/>
      <c r="AL166" s="38">
        <v>3</v>
      </c>
      <c r="AM166" s="25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</row>
    <row r="167" spans="1:1230" ht="63.75" customHeight="1">
      <c r="A167" s="247" t="s">
        <v>27</v>
      </c>
      <c r="B167" s="25" t="s">
        <v>27</v>
      </c>
      <c r="C167" s="25"/>
      <c r="D167" s="25" t="s">
        <v>33</v>
      </c>
      <c r="E167" s="73"/>
      <c r="F167" s="25"/>
      <c r="G167" s="73"/>
      <c r="H167" s="73"/>
      <c r="I167" s="73"/>
      <c r="J167" s="204">
        <v>5984439.3499999996</v>
      </c>
      <c r="K167" s="432">
        <f>SUM(K162:K166)</f>
        <v>5984640.0499999998</v>
      </c>
      <c r="L167" s="433">
        <f>L162+L164+L165+L166</f>
        <v>844348.2</v>
      </c>
      <c r="M167" s="434">
        <f>SUM(M162:M166)</f>
        <v>7040753</v>
      </c>
      <c r="N167" s="230"/>
      <c r="O167" s="201"/>
      <c r="P167" s="88"/>
      <c r="Q167" s="88"/>
      <c r="R167" s="201"/>
      <c r="S167" s="201"/>
      <c r="T167" s="201"/>
      <c r="U167" s="201"/>
      <c r="V167" s="201"/>
      <c r="W167" s="73"/>
      <c r="X167" s="73"/>
      <c r="Y167" s="73"/>
      <c r="Z167" s="152" t="d">
        <v>2023-10-06</v>
      </c>
      <c r="AA167" s="73"/>
      <c r="AB167" s="73"/>
      <c r="AC167" s="202"/>
      <c r="AD167" s="202"/>
      <c r="AE167" s="88"/>
      <c r="AF167" s="88"/>
      <c r="AG167" s="88"/>
      <c r="AH167" s="88"/>
      <c r="AI167" s="88"/>
      <c r="AJ167" s="86">
        <f>K167/J167</f>
        <v>1.0000335369761915</v>
      </c>
      <c r="AK167" s="77">
        <f>J167-K167</f>
        <v>-200.70000000018626</v>
      </c>
      <c r="AL167" s="39"/>
      <c r="AM167" s="257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</row>
    <row r="168" spans="1:1230" ht="63.75" customHeight="1">
      <c r="A168" s="251" t="d">
        <v>2023-10-06</v>
      </c>
      <c r="B168" s="7" t="s">
        <v>27</v>
      </c>
      <c r="C168" s="23" t="s">
        <v>339</v>
      </c>
      <c r="D168" s="53" t="s">
        <v>340</v>
      </c>
      <c r="E168" s="53" t="s">
        <v>436</v>
      </c>
      <c r="F168" s="23" t="s">
        <v>537</v>
      </c>
      <c r="G168" s="53" t="s">
        <v>24</v>
      </c>
      <c r="H168" s="53" t="s">
        <v>437</v>
      </c>
      <c r="I168" s="53" t="s">
        <v>80</v>
      </c>
      <c r="J168" s="372" t="s">
        <v>27</v>
      </c>
      <c r="K168" s="118">
        <f t="shared" si="35"/>
        <v>5695000</v>
      </c>
      <c r="L168" s="70">
        <f t="shared" si="34"/>
        <v>1005000</v>
      </c>
      <c r="M168" s="119">
        <v>6700000</v>
      </c>
      <c r="N168" s="215"/>
      <c r="O168" s="53"/>
      <c r="P168" s="89"/>
      <c r="Q168" s="89"/>
      <c r="R168" s="53"/>
      <c r="S168" s="53"/>
      <c r="T168" s="53"/>
      <c r="U168" s="53"/>
      <c r="V168" s="53"/>
      <c r="W168" s="53" t="s">
        <v>438</v>
      </c>
      <c r="X168" s="53" t="s">
        <v>439</v>
      </c>
      <c r="Y168" s="53"/>
      <c r="Z168" s="37" t="d">
        <v>2023-10-06</v>
      </c>
      <c r="AA168" s="53" t="s">
        <v>383</v>
      </c>
      <c r="AB168" s="53" t="s">
        <v>252</v>
      </c>
      <c r="AC168" s="192" t="d">
        <v>2023-02-01</v>
      </c>
      <c r="AD168" s="188" t="s">
        <v>440</v>
      </c>
      <c r="AE168" s="89"/>
      <c r="AF168" s="89"/>
      <c r="AG168" s="89"/>
      <c r="AH168" s="89"/>
      <c r="AI168" s="89"/>
      <c r="AJ168" s="78"/>
      <c r="AK168" s="75"/>
      <c r="AL168" s="38">
        <v>7</v>
      </c>
      <c r="AM168" s="25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</row>
    <row r="169" spans="1:1230" ht="63.75" customHeight="1">
      <c r="A169" s="251" t="d">
        <v>2023-10-06</v>
      </c>
      <c r="B169" s="7" t="s">
        <v>27</v>
      </c>
      <c r="C169" s="23" t="s">
        <v>339</v>
      </c>
      <c r="D169" s="53" t="s">
        <v>340</v>
      </c>
      <c r="E169" s="53" t="s">
        <v>436</v>
      </c>
      <c r="F169" s="23" t="s">
        <v>441</v>
      </c>
      <c r="G169" s="53" t="s">
        <v>62</v>
      </c>
      <c r="H169" s="53" t="s">
        <v>442</v>
      </c>
      <c r="I169" s="53" t="s">
        <v>80</v>
      </c>
      <c r="J169" s="372" t="s">
        <v>27</v>
      </c>
      <c r="K169" s="118">
        <f t="shared" si="35"/>
        <v>850000</v>
      </c>
      <c r="L169" s="70">
        <f t="shared" si="34"/>
        <v>150000</v>
      </c>
      <c r="M169" s="119">
        <v>1000000</v>
      </c>
      <c r="N169" s="215" t="s">
        <v>443</v>
      </c>
      <c r="O169" s="53">
        <v>6</v>
      </c>
      <c r="P169" s="89"/>
      <c r="Q169" s="89"/>
      <c r="R169" s="53" t="s">
        <v>443</v>
      </c>
      <c r="S169" s="53"/>
      <c r="T169" s="53" t="s">
        <v>62</v>
      </c>
      <c r="U169" s="53">
        <v>1</v>
      </c>
      <c r="V169" s="53"/>
      <c r="W169" s="53" t="s">
        <v>444</v>
      </c>
      <c r="X169" s="53"/>
      <c r="Y169" s="53"/>
      <c r="Z169" s="37" t="d">
        <v>2023-10-06</v>
      </c>
      <c r="AA169" s="53"/>
      <c r="AB169" s="53"/>
      <c r="AC169" s="192"/>
      <c r="AD169" s="188"/>
      <c r="AE169" s="89"/>
      <c r="AF169" s="89"/>
      <c r="AG169" s="89"/>
      <c r="AH169" s="89"/>
      <c r="AI169" s="89"/>
      <c r="AJ169" s="78"/>
      <c r="AK169" s="75"/>
      <c r="AL169" s="147">
        <v>4</v>
      </c>
      <c r="AM169" s="25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</row>
    <row r="170" spans="1:1230" ht="63.75" customHeight="1">
      <c r="A170" s="251" t="d">
        <v>2023-10-06</v>
      </c>
      <c r="B170" s="7" t="s">
        <v>27</v>
      </c>
      <c r="C170" s="23" t="s">
        <v>339</v>
      </c>
      <c r="D170" s="53" t="s">
        <v>340</v>
      </c>
      <c r="E170" s="53" t="s">
        <v>436</v>
      </c>
      <c r="F170" s="23" t="s">
        <v>445</v>
      </c>
      <c r="G170" s="53" t="s">
        <v>62</v>
      </c>
      <c r="H170" s="53" t="s">
        <v>446</v>
      </c>
      <c r="I170" s="53" t="s">
        <v>80</v>
      </c>
      <c r="J170" s="372" t="s">
        <v>27</v>
      </c>
      <c r="K170" s="118">
        <f t="shared" si="35"/>
        <v>85000</v>
      </c>
      <c r="L170" s="70">
        <f t="shared" si="34"/>
        <v>15000</v>
      </c>
      <c r="M170" s="119">
        <v>100000</v>
      </c>
      <c r="N170" s="215" t="s">
        <v>443</v>
      </c>
      <c r="O170" s="53">
        <v>1</v>
      </c>
      <c r="P170" s="89"/>
      <c r="Q170" s="89"/>
      <c r="R170" s="53" t="s">
        <v>443</v>
      </c>
      <c r="S170" s="53"/>
      <c r="T170" s="53" t="s">
        <v>62</v>
      </c>
      <c r="U170" s="53">
        <v>1</v>
      </c>
      <c r="V170" s="53"/>
      <c r="W170" s="53" t="s">
        <v>447</v>
      </c>
      <c r="X170" s="53"/>
      <c r="Y170" s="53"/>
      <c r="Z170" s="37" t="d">
        <v>2023-10-06</v>
      </c>
      <c r="AA170" s="53"/>
      <c r="AB170" s="53"/>
      <c r="AC170" s="192"/>
      <c r="AD170" s="188"/>
      <c r="AE170" s="89"/>
      <c r="AF170" s="89"/>
      <c r="AG170" s="89"/>
      <c r="AH170" s="89"/>
      <c r="AI170" s="89"/>
      <c r="AJ170" s="78"/>
      <c r="AK170" s="75"/>
      <c r="AL170" s="38">
        <v>1</v>
      </c>
      <c r="AM170" s="25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</row>
    <row r="171" spans="1:1230" ht="63.75" customHeight="1">
      <c r="A171" s="251" t="d">
        <v>2023-10-06</v>
      </c>
      <c r="B171" s="7" t="s">
        <v>27</v>
      </c>
      <c r="C171" s="23" t="s">
        <v>339</v>
      </c>
      <c r="D171" s="53" t="s">
        <v>340</v>
      </c>
      <c r="E171" s="53" t="s">
        <v>436</v>
      </c>
      <c r="F171" s="23" t="s">
        <v>448</v>
      </c>
      <c r="G171" s="53" t="s">
        <v>62</v>
      </c>
      <c r="H171" s="53" t="s">
        <v>449</v>
      </c>
      <c r="I171" s="53" t="s">
        <v>80</v>
      </c>
      <c r="J171" s="372" t="s">
        <v>27</v>
      </c>
      <c r="K171" s="118">
        <f t="shared" si="35"/>
        <v>170000</v>
      </c>
      <c r="L171" s="70">
        <f t="shared" si="34"/>
        <v>30000</v>
      </c>
      <c r="M171" s="119">
        <v>200000</v>
      </c>
      <c r="N171" s="215" t="s">
        <v>443</v>
      </c>
      <c r="O171" s="53">
        <v>6</v>
      </c>
      <c r="P171" s="89"/>
      <c r="Q171" s="89"/>
      <c r="R171" s="53" t="s">
        <v>443</v>
      </c>
      <c r="S171" s="53"/>
      <c r="T171" s="53" t="s">
        <v>62</v>
      </c>
      <c r="U171" s="53">
        <v>1</v>
      </c>
      <c r="V171" s="53"/>
      <c r="W171" s="53" t="s">
        <v>450</v>
      </c>
      <c r="X171" s="53"/>
      <c r="Y171" s="53"/>
      <c r="Z171" s="37" t="d">
        <v>2023-10-06</v>
      </c>
      <c r="AA171" s="53"/>
      <c r="AB171" s="53"/>
      <c r="AC171" s="192"/>
      <c r="AD171" s="188"/>
      <c r="AE171" s="89"/>
      <c r="AF171" s="89"/>
      <c r="AG171" s="89"/>
      <c r="AH171" s="89"/>
      <c r="AI171" s="89"/>
      <c r="AJ171" s="78"/>
      <c r="AK171" s="75"/>
      <c r="AL171" s="38">
        <v>6</v>
      </c>
      <c r="AM171" s="25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</row>
    <row r="172" spans="1:1230" ht="63.75" customHeight="1">
      <c r="A172" s="251" t="d">
        <v>2023-10-06</v>
      </c>
      <c r="B172" s="7" t="s">
        <v>27</v>
      </c>
      <c r="C172" s="23" t="s">
        <v>339</v>
      </c>
      <c r="D172" s="53" t="s">
        <v>340</v>
      </c>
      <c r="E172" s="53" t="s">
        <v>436</v>
      </c>
      <c r="F172" s="23" t="s">
        <v>538</v>
      </c>
      <c r="G172" s="53" t="s">
        <v>62</v>
      </c>
      <c r="H172" s="53" t="s">
        <v>449</v>
      </c>
      <c r="I172" s="53" t="s">
        <v>80</v>
      </c>
      <c r="J172" s="372" t="s">
        <v>27</v>
      </c>
      <c r="K172" s="118">
        <f t="shared" si="35"/>
        <v>68000</v>
      </c>
      <c r="L172" s="70">
        <f t="shared" si="34"/>
        <v>12000</v>
      </c>
      <c r="M172" s="119">
        <v>80000</v>
      </c>
      <c r="N172" s="215" t="s">
        <v>443</v>
      </c>
      <c r="O172" s="53">
        <v>1</v>
      </c>
      <c r="P172" s="89"/>
      <c r="Q172" s="89"/>
      <c r="R172" s="53" t="s">
        <v>443</v>
      </c>
      <c r="S172" s="53"/>
      <c r="T172" s="53" t="s">
        <v>62</v>
      </c>
      <c r="U172" s="53">
        <v>1</v>
      </c>
      <c r="V172" s="53"/>
      <c r="W172" s="53" t="s">
        <v>451</v>
      </c>
      <c r="X172" s="53"/>
      <c r="Y172" s="53"/>
      <c r="Z172" s="37" t="d">
        <v>2023-10-06</v>
      </c>
      <c r="AA172" s="53"/>
      <c r="AB172" s="53"/>
      <c r="AC172" s="192"/>
      <c r="AD172" s="188"/>
      <c r="AE172" s="89"/>
      <c r="AF172" s="89"/>
      <c r="AG172" s="89"/>
      <c r="AH172" s="89"/>
      <c r="AI172" s="89"/>
      <c r="AJ172" s="78"/>
      <c r="AK172" s="75"/>
      <c r="AL172" s="38" t="s">
        <v>452</v>
      </c>
      <c r="AM172" s="25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</row>
    <row r="173" spans="1:1230" s="2" customFormat="1" ht="63.75" customHeight="1">
      <c r="A173" s="251" t="d">
        <v>2023-10-06</v>
      </c>
      <c r="B173" s="7" t="s">
        <v>27</v>
      </c>
      <c r="C173" s="23" t="s">
        <v>339</v>
      </c>
      <c r="D173" s="53" t="s">
        <v>340</v>
      </c>
      <c r="E173" s="53" t="s">
        <v>436</v>
      </c>
      <c r="F173" s="23" t="s">
        <v>453</v>
      </c>
      <c r="G173" s="53" t="s">
        <v>62</v>
      </c>
      <c r="H173" s="53" t="s">
        <v>454</v>
      </c>
      <c r="I173" s="53" t="s">
        <v>80</v>
      </c>
      <c r="J173" s="372" t="s">
        <v>27</v>
      </c>
      <c r="K173" s="118">
        <f t="shared" si="35"/>
        <v>68000</v>
      </c>
      <c r="L173" s="70">
        <f t="shared" si="34"/>
        <v>12000</v>
      </c>
      <c r="M173" s="119">
        <v>80000</v>
      </c>
      <c r="N173" s="215" t="s">
        <v>443</v>
      </c>
      <c r="O173" s="53">
        <v>1</v>
      </c>
      <c r="P173" s="88"/>
      <c r="Q173" s="88"/>
      <c r="R173" s="53" t="s">
        <v>443</v>
      </c>
      <c r="S173" s="53"/>
      <c r="T173" s="53" t="s">
        <v>62</v>
      </c>
      <c r="U173" s="53">
        <v>2</v>
      </c>
      <c r="V173" s="53"/>
      <c r="W173" s="53" t="s">
        <v>455</v>
      </c>
      <c r="X173" s="53"/>
      <c r="Y173" s="53"/>
      <c r="Z173" s="37" t="d">
        <v>2023-10-06</v>
      </c>
      <c r="AA173" s="53"/>
      <c r="AB173" s="53"/>
      <c r="AC173" s="192"/>
      <c r="AD173" s="188"/>
      <c r="AE173" s="89"/>
      <c r="AF173" s="89"/>
      <c r="AG173" s="89"/>
      <c r="AH173" s="89"/>
      <c r="AI173" s="89"/>
      <c r="AJ173" s="78"/>
      <c r="AK173" s="75"/>
      <c r="AL173" s="38" t="s">
        <v>456</v>
      </c>
      <c r="AM173" s="429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"/>
      <c r="JE173" s="1"/>
      <c r="JF173" s="1"/>
      <c r="JG173" s="1"/>
      <c r="JH173" s="1"/>
      <c r="JI173" s="1"/>
      <c r="JJ173" s="1"/>
      <c r="JK173" s="1"/>
      <c r="JL173" s="1"/>
      <c r="JM173" s="1"/>
      <c r="JN173" s="1"/>
      <c r="JO173" s="1"/>
      <c r="JP173" s="1"/>
      <c r="JQ173" s="1"/>
      <c r="JR173" s="1"/>
      <c r="JS173" s="1"/>
      <c r="JT173" s="1"/>
      <c r="JU173" s="1"/>
      <c r="JV173" s="1"/>
      <c r="JW173" s="1"/>
      <c r="JX173" s="1"/>
      <c r="JY173" s="1"/>
      <c r="JZ173" s="1"/>
      <c r="KA173" s="1"/>
      <c r="KB173" s="1"/>
      <c r="KC173" s="1"/>
      <c r="KD173" s="1"/>
      <c r="KE173" s="1"/>
      <c r="KF173" s="1"/>
      <c r="KG173" s="1"/>
      <c r="KH173" s="1"/>
      <c r="KI173" s="1"/>
      <c r="KJ173" s="1"/>
      <c r="KK173" s="1"/>
      <c r="KL173" s="1"/>
      <c r="KM173" s="1"/>
      <c r="KN173" s="1"/>
      <c r="KO173" s="1"/>
      <c r="KP173" s="1"/>
      <c r="KQ173" s="1"/>
      <c r="KR173" s="1"/>
      <c r="KS173" s="1"/>
      <c r="KT173" s="1"/>
      <c r="KU173" s="1"/>
      <c r="KV173" s="1"/>
      <c r="KW173" s="1"/>
      <c r="KX173" s="1"/>
      <c r="KY173" s="1"/>
      <c r="KZ173" s="1"/>
      <c r="LA173" s="1"/>
      <c r="LB173" s="1"/>
      <c r="LC173" s="1"/>
      <c r="LD173" s="1"/>
      <c r="LE173" s="1"/>
      <c r="LF173" s="1"/>
      <c r="LG173" s="1"/>
      <c r="LH173" s="1"/>
      <c r="LI173" s="1"/>
      <c r="LJ173" s="1"/>
      <c r="LK173" s="1"/>
      <c r="LL173" s="1"/>
      <c r="LM173" s="1"/>
      <c r="LN173" s="1"/>
      <c r="LO173" s="1"/>
      <c r="LP173" s="1"/>
      <c r="LQ173" s="1"/>
      <c r="LR173" s="1"/>
      <c r="LS173" s="1"/>
      <c r="LT173" s="1"/>
      <c r="LU173" s="1"/>
      <c r="LV173" s="1"/>
      <c r="LW173" s="1"/>
      <c r="LX173" s="1"/>
      <c r="LY173" s="1"/>
      <c r="LZ173" s="1"/>
      <c r="MA173" s="1"/>
      <c r="MB173" s="1"/>
      <c r="MC173" s="1"/>
      <c r="MD173" s="1"/>
      <c r="ME173" s="1"/>
      <c r="MF173" s="1"/>
      <c r="MG173" s="1"/>
      <c r="MH173" s="1"/>
      <c r="MI173" s="1"/>
      <c r="MJ173" s="1"/>
      <c r="MK173" s="1"/>
      <c r="ML173" s="1"/>
      <c r="MM173" s="1"/>
      <c r="MN173" s="1"/>
      <c r="MO173" s="1"/>
      <c r="MP173" s="1"/>
      <c r="MQ173" s="1"/>
      <c r="MR173" s="1"/>
      <c r="MS173" s="1"/>
      <c r="MT173" s="1"/>
      <c r="MU173" s="1"/>
      <c r="MV173" s="1"/>
      <c r="MW173" s="1"/>
      <c r="MX173" s="1"/>
      <c r="MY173" s="1"/>
      <c r="MZ173" s="1"/>
      <c r="NA173" s="1"/>
      <c r="NB173" s="1"/>
      <c r="NC173" s="1"/>
      <c r="ND173" s="1"/>
      <c r="NE173" s="1"/>
      <c r="NF173" s="1"/>
      <c r="NG173" s="1"/>
      <c r="NH173" s="1"/>
      <c r="NI173" s="1"/>
      <c r="NJ173" s="1"/>
      <c r="NK173" s="1"/>
      <c r="NL173" s="1"/>
      <c r="NM173" s="1"/>
      <c r="NN173" s="1"/>
      <c r="NO173" s="1"/>
      <c r="NP173" s="1"/>
      <c r="NQ173" s="1"/>
      <c r="NR173" s="1"/>
      <c r="NS173" s="1"/>
      <c r="NT173" s="1"/>
      <c r="NU173" s="1"/>
      <c r="NV173" s="1"/>
      <c r="NW173" s="1"/>
      <c r="NX173" s="1"/>
      <c r="NY173" s="1"/>
      <c r="NZ173" s="1"/>
      <c r="OA173" s="1"/>
      <c r="OB173" s="1"/>
      <c r="OC173" s="1"/>
      <c r="OD173" s="1"/>
      <c r="OE173" s="1"/>
      <c r="OF173" s="1"/>
      <c r="OG173" s="1"/>
      <c r="OH173" s="1"/>
      <c r="OI173" s="1"/>
      <c r="OJ173" s="1"/>
      <c r="OK173" s="1"/>
      <c r="OL173" s="1"/>
      <c r="OM173" s="1"/>
      <c r="ON173" s="1"/>
      <c r="OO173" s="1"/>
      <c r="OP173" s="1"/>
      <c r="OQ173" s="1"/>
      <c r="OR173" s="1"/>
      <c r="OS173" s="1"/>
      <c r="OT173" s="1"/>
      <c r="OU173" s="1"/>
      <c r="OV173" s="1"/>
      <c r="OW173" s="1"/>
      <c r="OX173" s="1"/>
      <c r="OY173" s="1"/>
      <c r="OZ173" s="1"/>
      <c r="PA173" s="1"/>
      <c r="PB173" s="1"/>
      <c r="PC173" s="1"/>
      <c r="PD173" s="1"/>
      <c r="PE173" s="1"/>
      <c r="PF173" s="1"/>
      <c r="PG173" s="1"/>
      <c r="PH173" s="1"/>
      <c r="PI173" s="1"/>
      <c r="PJ173" s="1"/>
      <c r="PK173" s="1"/>
      <c r="PL173" s="1"/>
      <c r="PM173" s="1"/>
      <c r="PN173" s="1"/>
      <c r="PO173" s="1"/>
      <c r="PP173" s="1"/>
      <c r="PQ173" s="1"/>
      <c r="PR173" s="1"/>
      <c r="PS173" s="1"/>
      <c r="PT173" s="1"/>
      <c r="PU173" s="1"/>
      <c r="PV173" s="1"/>
      <c r="PW173" s="1"/>
      <c r="PX173" s="1"/>
      <c r="PY173" s="1"/>
      <c r="PZ173" s="1"/>
      <c r="QA173" s="1"/>
      <c r="QB173" s="1"/>
      <c r="QC173" s="1"/>
      <c r="QD173" s="1"/>
      <c r="QE173" s="1"/>
      <c r="QF173" s="1"/>
      <c r="QG173" s="1"/>
      <c r="QH173" s="1"/>
      <c r="QI173" s="1"/>
      <c r="QJ173" s="1"/>
      <c r="QK173" s="1"/>
      <c r="QL173" s="1"/>
      <c r="QM173" s="1"/>
      <c r="QN173" s="1"/>
      <c r="QO173" s="1"/>
      <c r="QP173" s="1"/>
      <c r="QQ173" s="1"/>
      <c r="QR173" s="1"/>
      <c r="QS173" s="1"/>
      <c r="QT173" s="1"/>
      <c r="QU173" s="1"/>
      <c r="QV173" s="1"/>
      <c r="QW173" s="1"/>
      <c r="QX173" s="1"/>
      <c r="QY173" s="1"/>
      <c r="QZ173" s="1"/>
      <c r="RA173" s="1"/>
      <c r="RB173" s="1"/>
      <c r="RC173" s="1"/>
      <c r="RD173" s="1"/>
      <c r="RE173" s="1"/>
      <c r="RF173" s="1"/>
      <c r="RG173" s="1"/>
      <c r="RH173" s="1"/>
      <c r="RI173" s="1"/>
      <c r="RJ173" s="1"/>
      <c r="RK173" s="1"/>
      <c r="RL173" s="1"/>
      <c r="RM173" s="1"/>
      <c r="RN173" s="1"/>
      <c r="RO173" s="1"/>
      <c r="RP173" s="1"/>
      <c r="RQ173" s="1"/>
      <c r="RR173" s="1"/>
      <c r="RS173" s="1"/>
      <c r="RT173" s="1"/>
      <c r="RU173" s="1"/>
      <c r="RV173" s="1"/>
      <c r="RW173" s="1"/>
      <c r="RX173" s="1"/>
      <c r="RY173" s="1"/>
      <c r="RZ173" s="1"/>
      <c r="SA173" s="1"/>
      <c r="SB173" s="1"/>
      <c r="SC173" s="1"/>
      <c r="SD173" s="1"/>
      <c r="SE173" s="1"/>
      <c r="SF173" s="1"/>
      <c r="SG173" s="1"/>
      <c r="SH173" s="1"/>
      <c r="SI173" s="1"/>
      <c r="SJ173" s="1"/>
      <c r="SK173" s="1"/>
      <c r="SL173" s="1"/>
      <c r="SM173" s="1"/>
      <c r="SN173" s="1"/>
      <c r="SO173" s="1"/>
      <c r="SP173" s="1"/>
      <c r="SQ173" s="1"/>
      <c r="SR173" s="1"/>
      <c r="SS173" s="1"/>
      <c r="ST173" s="1"/>
      <c r="SU173" s="1"/>
      <c r="SV173" s="1"/>
      <c r="SW173" s="1"/>
      <c r="SX173" s="1"/>
      <c r="SY173" s="1"/>
      <c r="SZ173" s="1"/>
      <c r="TA173" s="1"/>
      <c r="TB173" s="1"/>
      <c r="TC173" s="1"/>
      <c r="TD173" s="1"/>
      <c r="TE173" s="1"/>
      <c r="TF173" s="1"/>
      <c r="TG173" s="1"/>
      <c r="TH173" s="1"/>
      <c r="TI173" s="1"/>
      <c r="TJ173" s="1"/>
      <c r="TK173" s="1"/>
      <c r="TL173" s="1"/>
      <c r="TM173" s="1"/>
      <c r="TN173" s="1"/>
      <c r="TO173" s="1"/>
      <c r="TP173" s="1"/>
      <c r="TQ173" s="1"/>
      <c r="TR173" s="1"/>
      <c r="TS173" s="1"/>
      <c r="TT173" s="1"/>
      <c r="TU173" s="1"/>
      <c r="TV173" s="1"/>
      <c r="TW173" s="1"/>
      <c r="TX173" s="1"/>
      <c r="TY173" s="1"/>
      <c r="TZ173" s="1"/>
      <c r="UA173" s="1"/>
      <c r="UB173" s="1"/>
      <c r="UC173" s="1"/>
      <c r="UD173" s="1"/>
      <c r="UE173" s="1"/>
      <c r="UF173" s="1"/>
      <c r="UG173" s="1"/>
      <c r="UH173" s="1"/>
      <c r="UI173" s="1"/>
      <c r="UJ173" s="1"/>
      <c r="UK173" s="1"/>
      <c r="UL173" s="1"/>
      <c r="UM173" s="1"/>
      <c r="UN173" s="1"/>
      <c r="UO173" s="1"/>
      <c r="UP173" s="1"/>
      <c r="UQ173" s="1"/>
      <c r="UR173" s="1"/>
      <c r="US173" s="1"/>
      <c r="UT173" s="1"/>
      <c r="UU173" s="1"/>
      <c r="UV173" s="1"/>
      <c r="UW173" s="1"/>
      <c r="UX173" s="1"/>
      <c r="UY173" s="1"/>
      <c r="UZ173" s="1"/>
      <c r="VA173" s="1"/>
      <c r="VB173" s="1"/>
      <c r="VC173" s="1"/>
      <c r="VD173" s="1"/>
      <c r="VE173" s="1"/>
      <c r="VF173" s="1"/>
      <c r="VG173" s="1"/>
      <c r="VH173" s="1"/>
      <c r="VI173" s="1"/>
      <c r="VJ173" s="1"/>
      <c r="VK173" s="1"/>
      <c r="VL173" s="1"/>
      <c r="VM173" s="1"/>
      <c r="VN173" s="1"/>
      <c r="VO173" s="1"/>
      <c r="VP173" s="1"/>
      <c r="VQ173" s="1"/>
      <c r="VR173" s="1"/>
      <c r="VS173" s="1"/>
      <c r="VT173" s="1"/>
      <c r="VU173" s="1"/>
      <c r="VV173" s="1"/>
      <c r="VW173" s="1"/>
      <c r="VX173" s="1"/>
      <c r="VY173" s="1"/>
      <c r="VZ173" s="1"/>
      <c r="WA173" s="1"/>
      <c r="WB173" s="1"/>
      <c r="WC173" s="1"/>
      <c r="WD173" s="1"/>
      <c r="WE173" s="1"/>
      <c r="WF173" s="1"/>
      <c r="WG173" s="1"/>
      <c r="WH173" s="1"/>
      <c r="WI173" s="1"/>
      <c r="WJ173" s="1"/>
      <c r="WK173" s="1"/>
      <c r="WL173" s="1"/>
      <c r="WM173" s="1"/>
      <c r="WN173" s="1"/>
      <c r="WO173" s="1"/>
      <c r="WP173" s="1"/>
      <c r="WQ173" s="1"/>
      <c r="WR173" s="1"/>
      <c r="WS173" s="1"/>
      <c r="WT173" s="1"/>
      <c r="WU173" s="1"/>
      <c r="WV173" s="1"/>
      <c r="WW173" s="1"/>
      <c r="WX173" s="1"/>
      <c r="WY173" s="1"/>
      <c r="WZ173" s="1"/>
      <c r="XA173" s="1"/>
      <c r="XB173" s="1"/>
      <c r="XC173" s="1"/>
      <c r="XD173" s="1"/>
      <c r="XE173" s="1"/>
      <c r="XF173" s="1"/>
      <c r="XG173" s="1"/>
      <c r="XH173" s="1"/>
      <c r="XI173" s="1"/>
      <c r="XJ173" s="1"/>
      <c r="XK173" s="1"/>
      <c r="XL173" s="1"/>
      <c r="XM173" s="1"/>
      <c r="XN173" s="1"/>
      <c r="XO173" s="1"/>
      <c r="XP173" s="1"/>
      <c r="XQ173" s="1"/>
      <c r="XR173" s="1"/>
      <c r="XS173" s="1"/>
      <c r="XT173" s="1"/>
      <c r="XU173" s="1"/>
      <c r="XV173" s="1"/>
      <c r="XW173" s="1"/>
      <c r="XX173" s="1"/>
      <c r="XY173" s="1"/>
      <c r="XZ173" s="1"/>
      <c r="YA173" s="1"/>
      <c r="YB173" s="1"/>
      <c r="YC173" s="1"/>
      <c r="YD173" s="1"/>
      <c r="YE173" s="1"/>
      <c r="YF173" s="1"/>
      <c r="YG173" s="1"/>
      <c r="YH173" s="1"/>
      <c r="YI173" s="1"/>
      <c r="YJ173" s="1"/>
      <c r="YK173" s="1"/>
      <c r="YL173" s="1"/>
      <c r="YM173" s="1"/>
      <c r="YN173" s="1"/>
      <c r="YO173" s="1"/>
      <c r="YP173" s="1"/>
      <c r="YQ173" s="1"/>
      <c r="YR173" s="1"/>
      <c r="YS173" s="1"/>
      <c r="YT173" s="1"/>
      <c r="YU173" s="1"/>
      <c r="YV173" s="1"/>
      <c r="YW173" s="1"/>
      <c r="YX173" s="1"/>
      <c r="YY173" s="1"/>
      <c r="YZ173" s="1"/>
      <c r="ZA173" s="1"/>
      <c r="ZB173" s="1"/>
      <c r="ZC173" s="1"/>
      <c r="ZD173" s="1"/>
      <c r="ZE173" s="1"/>
      <c r="ZF173" s="1"/>
      <c r="ZG173" s="1"/>
      <c r="ZH173" s="1"/>
      <c r="ZI173" s="1"/>
      <c r="ZJ173" s="1"/>
      <c r="ZK173" s="1"/>
      <c r="ZL173" s="1"/>
      <c r="ZM173" s="1"/>
      <c r="ZN173" s="1"/>
      <c r="ZO173" s="1"/>
      <c r="ZP173" s="1"/>
      <c r="ZQ173" s="1"/>
      <c r="ZR173" s="1"/>
      <c r="ZS173" s="1"/>
      <c r="ZT173" s="1"/>
      <c r="ZU173" s="1"/>
      <c r="ZV173" s="1"/>
      <c r="ZW173" s="1"/>
      <c r="ZX173" s="1"/>
      <c r="ZY173" s="1"/>
      <c r="ZZ173" s="1"/>
      <c r="AAA173" s="1"/>
      <c r="AAB173" s="1"/>
      <c r="AAC173" s="1"/>
      <c r="AAD173" s="1"/>
      <c r="AAE173" s="1"/>
      <c r="AAF173" s="1"/>
      <c r="AAG173" s="1"/>
      <c r="AAH173" s="1"/>
      <c r="AAI173" s="1"/>
      <c r="AAJ173" s="1"/>
      <c r="AAK173" s="1"/>
      <c r="AAL173" s="1"/>
      <c r="AAM173" s="1"/>
      <c r="AAN173" s="1"/>
      <c r="AAO173" s="1"/>
      <c r="AAP173" s="1"/>
      <c r="AAQ173" s="1"/>
      <c r="AAR173" s="1"/>
      <c r="AAS173" s="1"/>
      <c r="AAT173" s="1"/>
      <c r="AAU173" s="1"/>
      <c r="AAV173" s="1"/>
      <c r="AAW173" s="1"/>
      <c r="AAX173" s="1"/>
      <c r="AAY173" s="1"/>
      <c r="AAZ173" s="1"/>
      <c r="ABA173" s="1"/>
      <c r="ABB173" s="1"/>
      <c r="ABC173" s="1"/>
      <c r="ABD173" s="1"/>
      <c r="ABE173" s="1"/>
      <c r="ABF173" s="1"/>
      <c r="ABG173" s="1"/>
      <c r="ABH173" s="1"/>
      <c r="ABI173" s="1"/>
      <c r="ABJ173" s="1"/>
      <c r="ABK173" s="1"/>
      <c r="ABL173" s="1"/>
      <c r="ABM173" s="1"/>
      <c r="ABN173" s="1"/>
      <c r="ABO173" s="1"/>
      <c r="ABP173" s="1"/>
      <c r="ABQ173" s="1"/>
      <c r="ABR173" s="1"/>
      <c r="ABS173" s="1"/>
      <c r="ABT173" s="1"/>
      <c r="ABU173" s="1"/>
      <c r="ABV173" s="1"/>
      <c r="ABW173" s="1"/>
      <c r="ABX173" s="1"/>
      <c r="ABY173" s="1"/>
      <c r="ABZ173" s="1"/>
      <c r="ACA173" s="1"/>
      <c r="ACB173" s="1"/>
      <c r="ACC173" s="1"/>
      <c r="ACD173" s="1"/>
      <c r="ACE173" s="1"/>
      <c r="ACF173" s="1"/>
      <c r="ACG173" s="1"/>
      <c r="ACH173" s="1"/>
      <c r="ACI173" s="1"/>
      <c r="ACJ173" s="1"/>
      <c r="ACK173" s="1"/>
      <c r="ACL173" s="1"/>
      <c r="ACM173" s="1"/>
      <c r="ACN173" s="1"/>
      <c r="ACO173" s="1"/>
      <c r="ACP173" s="1"/>
      <c r="ACQ173" s="1"/>
      <c r="ACR173" s="1"/>
      <c r="ACS173" s="1"/>
      <c r="ACT173" s="1"/>
      <c r="ACU173" s="1"/>
      <c r="ACV173" s="1"/>
      <c r="ACW173" s="1"/>
      <c r="ACX173" s="1"/>
      <c r="ACY173" s="1"/>
      <c r="ACZ173" s="1"/>
      <c r="ADA173" s="1"/>
      <c r="ADB173" s="1"/>
      <c r="ADC173" s="1"/>
      <c r="ADD173" s="1"/>
      <c r="ADE173" s="1"/>
      <c r="ADF173" s="1"/>
      <c r="ADG173" s="1"/>
      <c r="ADH173" s="1"/>
      <c r="ADI173" s="1"/>
      <c r="ADJ173" s="1"/>
      <c r="ADK173" s="1"/>
      <c r="ADL173" s="1"/>
      <c r="ADM173" s="1"/>
      <c r="ADN173" s="1"/>
      <c r="ADO173" s="1"/>
      <c r="ADP173" s="1"/>
      <c r="ADQ173" s="1"/>
      <c r="ADR173" s="1"/>
      <c r="ADS173" s="1"/>
      <c r="ADT173" s="1"/>
      <c r="ADU173" s="1"/>
      <c r="ADV173" s="1"/>
      <c r="ADW173" s="1"/>
      <c r="ADX173" s="1"/>
      <c r="ADY173" s="1"/>
      <c r="ADZ173" s="1"/>
      <c r="AEA173" s="1"/>
      <c r="AEB173" s="1"/>
      <c r="AEC173" s="1"/>
      <c r="AED173" s="1"/>
      <c r="AEE173" s="1"/>
      <c r="AEF173" s="1"/>
      <c r="AEG173" s="1"/>
      <c r="AEH173" s="1"/>
      <c r="AEI173" s="1"/>
      <c r="AEJ173" s="1"/>
      <c r="AEK173" s="1"/>
      <c r="AEL173" s="1"/>
      <c r="AEM173" s="1"/>
      <c r="AEN173" s="1"/>
      <c r="AEO173" s="1"/>
      <c r="AEP173" s="1"/>
      <c r="AEQ173" s="1"/>
      <c r="AER173" s="1"/>
      <c r="AES173" s="1"/>
      <c r="AET173" s="1"/>
      <c r="AEU173" s="1"/>
      <c r="AEV173" s="1"/>
      <c r="AEW173" s="1"/>
      <c r="AEX173" s="1"/>
      <c r="AEY173" s="1"/>
      <c r="AEZ173" s="1"/>
      <c r="AFA173" s="1"/>
      <c r="AFB173" s="1"/>
      <c r="AFC173" s="1"/>
      <c r="AFD173" s="1"/>
      <c r="AFE173" s="1"/>
      <c r="AFF173" s="1"/>
      <c r="AFG173" s="1"/>
      <c r="AFH173" s="1"/>
      <c r="AFI173" s="1"/>
      <c r="AFJ173" s="1"/>
      <c r="AFK173" s="1"/>
      <c r="AFL173" s="1"/>
      <c r="AFM173" s="1"/>
      <c r="AFN173" s="1"/>
      <c r="AFO173" s="1"/>
      <c r="AFP173" s="1"/>
      <c r="AFQ173" s="1"/>
      <c r="AFR173" s="1"/>
      <c r="AFS173" s="1"/>
      <c r="AFT173" s="1"/>
      <c r="AFU173" s="1"/>
      <c r="AFV173" s="1"/>
      <c r="AFW173" s="1"/>
      <c r="AFX173" s="1"/>
      <c r="AFY173" s="1"/>
      <c r="AFZ173" s="1"/>
      <c r="AGA173" s="1"/>
      <c r="AGB173" s="1"/>
      <c r="AGC173" s="1"/>
      <c r="AGD173" s="1"/>
      <c r="AGE173" s="1"/>
      <c r="AGF173" s="1"/>
      <c r="AGG173" s="1"/>
      <c r="AGH173" s="1"/>
      <c r="AGI173" s="1"/>
      <c r="AGJ173" s="1"/>
      <c r="AGK173" s="1"/>
      <c r="AGL173" s="1"/>
      <c r="AGM173" s="1"/>
      <c r="AGN173" s="1"/>
      <c r="AGO173" s="1"/>
      <c r="AGP173" s="1"/>
      <c r="AGQ173" s="1"/>
      <c r="AGR173" s="1"/>
      <c r="AGS173" s="1"/>
      <c r="AGT173" s="1"/>
      <c r="AGU173" s="1"/>
      <c r="AGV173" s="1"/>
      <c r="AGW173" s="1"/>
      <c r="AGX173" s="1"/>
      <c r="AGY173" s="1"/>
      <c r="AGZ173" s="1"/>
      <c r="AHA173" s="1"/>
      <c r="AHB173" s="1"/>
      <c r="AHC173" s="1"/>
      <c r="AHD173" s="1"/>
      <c r="AHE173" s="1"/>
      <c r="AHF173" s="1"/>
      <c r="AHG173" s="1"/>
      <c r="AHH173" s="1"/>
      <c r="AHI173" s="1"/>
      <c r="AHJ173" s="1"/>
      <c r="AHK173" s="1"/>
      <c r="AHL173" s="1"/>
      <c r="AHM173" s="1"/>
      <c r="AHN173" s="1"/>
      <c r="AHO173" s="1"/>
      <c r="AHP173" s="1"/>
      <c r="AHQ173" s="1"/>
      <c r="AHR173" s="1"/>
      <c r="AHS173" s="1"/>
      <c r="AHT173" s="1"/>
      <c r="AHU173" s="1"/>
      <c r="AHV173" s="1"/>
      <c r="AHW173" s="1"/>
      <c r="AHX173" s="1"/>
      <c r="AHY173" s="1"/>
      <c r="AHZ173" s="1"/>
      <c r="AIA173" s="1"/>
      <c r="AIB173" s="1"/>
      <c r="AIC173" s="1"/>
      <c r="AID173" s="1"/>
      <c r="AIE173" s="1"/>
      <c r="AIF173" s="1"/>
      <c r="AIG173" s="1"/>
      <c r="AIH173" s="1"/>
      <c r="AII173" s="1"/>
      <c r="AIJ173" s="1"/>
      <c r="AIK173" s="1"/>
      <c r="AIL173" s="1"/>
      <c r="AIM173" s="1"/>
      <c r="AIN173" s="1"/>
      <c r="AIO173" s="1"/>
      <c r="AIP173" s="1"/>
      <c r="AIQ173" s="1"/>
      <c r="AIR173" s="1"/>
      <c r="AIS173" s="1"/>
      <c r="AIT173" s="1"/>
      <c r="AIU173" s="1"/>
      <c r="AIV173" s="1"/>
      <c r="AIW173" s="1"/>
      <c r="AIX173" s="1"/>
      <c r="AIY173" s="1"/>
      <c r="AIZ173" s="1"/>
      <c r="AJA173" s="1"/>
      <c r="AJB173" s="1"/>
      <c r="AJC173" s="1"/>
      <c r="AJD173" s="1"/>
      <c r="AJE173" s="1"/>
      <c r="AJF173" s="1"/>
      <c r="AJG173" s="1"/>
      <c r="AJH173" s="1"/>
      <c r="AJI173" s="1"/>
      <c r="AJJ173" s="1"/>
      <c r="AJK173" s="1"/>
      <c r="AJL173" s="1"/>
      <c r="AJM173" s="1"/>
      <c r="AJN173" s="1"/>
      <c r="AJO173" s="1"/>
      <c r="AJP173" s="1"/>
      <c r="AJQ173" s="1"/>
      <c r="AJR173" s="1"/>
      <c r="AJS173" s="1"/>
      <c r="AJT173" s="1"/>
      <c r="AJU173" s="1"/>
      <c r="AJV173" s="1"/>
      <c r="AJW173" s="1"/>
      <c r="AJX173" s="1"/>
      <c r="AJY173" s="1"/>
      <c r="AJZ173" s="1"/>
      <c r="AKA173" s="1"/>
      <c r="AKB173" s="1"/>
      <c r="AKC173" s="1"/>
      <c r="AKD173" s="1"/>
      <c r="AKE173" s="1"/>
      <c r="AKF173" s="1"/>
      <c r="AKG173" s="1"/>
      <c r="AKH173" s="1"/>
      <c r="AKI173" s="1"/>
      <c r="AKJ173" s="1"/>
      <c r="AKK173" s="1"/>
      <c r="AKL173" s="1"/>
      <c r="AKM173" s="1"/>
      <c r="AKN173" s="1"/>
      <c r="AKO173" s="1"/>
      <c r="AKP173" s="1"/>
      <c r="AKQ173" s="1"/>
      <c r="AKR173" s="1"/>
      <c r="AKS173" s="1"/>
      <c r="AKT173" s="1"/>
      <c r="AKU173" s="1"/>
      <c r="AKV173" s="1"/>
      <c r="AKW173" s="1"/>
      <c r="AKX173" s="1"/>
      <c r="AKY173" s="1"/>
      <c r="AKZ173" s="1"/>
      <c r="ALA173" s="1"/>
      <c r="ALB173" s="1"/>
      <c r="ALC173" s="1"/>
      <c r="ALD173" s="1"/>
      <c r="ALE173" s="1"/>
      <c r="ALF173" s="1"/>
      <c r="ALG173" s="1"/>
      <c r="ALH173" s="1"/>
      <c r="ALI173" s="1"/>
      <c r="ALJ173" s="1"/>
      <c r="ALK173" s="1"/>
      <c r="ALL173" s="1"/>
      <c r="ALM173" s="1"/>
      <c r="ALN173" s="1"/>
      <c r="ALO173" s="1"/>
      <c r="ALP173" s="1"/>
      <c r="ALQ173" s="1"/>
      <c r="ALR173" s="1"/>
      <c r="ALS173" s="1"/>
      <c r="ALT173" s="1"/>
      <c r="ALU173" s="1"/>
      <c r="ALV173" s="1"/>
      <c r="ALW173" s="1"/>
      <c r="ALX173" s="1"/>
      <c r="ALY173" s="1"/>
      <c r="ALZ173" s="1"/>
      <c r="AMA173" s="1"/>
      <c r="AMB173" s="1"/>
      <c r="AMC173" s="1"/>
      <c r="AMD173" s="1"/>
      <c r="AME173" s="1"/>
      <c r="AMF173" s="1"/>
      <c r="AMG173" s="1"/>
      <c r="AMH173" s="1"/>
      <c r="AMI173" s="1"/>
      <c r="AMJ173" s="1"/>
      <c r="AMK173" s="1"/>
      <c r="AML173" s="1"/>
      <c r="AMM173" s="1"/>
      <c r="AMN173" s="1"/>
      <c r="AMO173" s="1"/>
      <c r="AMP173" s="1"/>
      <c r="AMQ173" s="1"/>
      <c r="AMR173" s="1"/>
      <c r="AMS173" s="1"/>
      <c r="AMT173" s="1"/>
      <c r="AMU173" s="1"/>
      <c r="AMV173" s="1"/>
      <c r="AMW173" s="1"/>
      <c r="AMX173" s="1"/>
      <c r="AMY173" s="1"/>
      <c r="AMZ173" s="1"/>
      <c r="ANA173" s="1"/>
      <c r="ANB173" s="1"/>
      <c r="ANC173" s="1"/>
      <c r="AND173" s="1"/>
      <c r="ANE173" s="1"/>
      <c r="ANF173" s="1"/>
      <c r="ANG173" s="1"/>
      <c r="ANH173" s="1"/>
      <c r="ANI173" s="1"/>
      <c r="ANJ173" s="1"/>
      <c r="ANK173" s="1"/>
      <c r="ANL173" s="1"/>
      <c r="ANM173" s="1"/>
      <c r="ANN173" s="1"/>
      <c r="ANO173" s="1"/>
      <c r="ANP173" s="1"/>
      <c r="ANQ173" s="1"/>
      <c r="ANR173" s="1"/>
      <c r="ANS173" s="1"/>
      <c r="ANT173" s="1"/>
      <c r="ANU173" s="1"/>
      <c r="ANV173" s="1"/>
      <c r="ANW173" s="1"/>
      <c r="ANX173" s="1"/>
      <c r="ANY173" s="1"/>
      <c r="ANZ173" s="1"/>
      <c r="AOA173" s="1"/>
      <c r="AOB173" s="1"/>
      <c r="AOC173" s="1"/>
      <c r="AOD173" s="1"/>
      <c r="AOE173" s="1"/>
      <c r="AOF173" s="1"/>
      <c r="AOG173" s="1"/>
      <c r="AOH173" s="1"/>
      <c r="AOI173" s="1"/>
      <c r="AOJ173" s="1"/>
      <c r="AOK173" s="1"/>
      <c r="AOL173" s="1"/>
      <c r="AOM173" s="1"/>
      <c r="AON173" s="1"/>
      <c r="AOO173" s="1"/>
      <c r="AOP173" s="1"/>
      <c r="AOQ173" s="1"/>
      <c r="AOR173" s="1"/>
      <c r="AOS173" s="1"/>
      <c r="AOT173" s="1"/>
      <c r="AOU173" s="1"/>
      <c r="AOV173" s="1"/>
      <c r="AOW173" s="1"/>
      <c r="AOX173" s="1"/>
      <c r="AOY173" s="1"/>
      <c r="AOZ173" s="1"/>
      <c r="APA173" s="1"/>
      <c r="APB173" s="1"/>
      <c r="APC173" s="1"/>
      <c r="APD173" s="1"/>
      <c r="APE173" s="1"/>
      <c r="APF173" s="1"/>
      <c r="APG173" s="1"/>
      <c r="APH173" s="1"/>
      <c r="API173" s="1"/>
      <c r="APJ173" s="1"/>
      <c r="APK173" s="1"/>
      <c r="APL173" s="1"/>
      <c r="APM173" s="1"/>
      <c r="APN173" s="1"/>
      <c r="APO173" s="1"/>
      <c r="APP173" s="1"/>
      <c r="APQ173" s="1"/>
      <c r="APR173" s="1"/>
      <c r="APS173" s="1"/>
      <c r="APT173" s="1"/>
      <c r="APU173" s="1"/>
      <c r="APV173" s="1"/>
      <c r="APW173" s="1"/>
      <c r="APX173" s="1"/>
      <c r="APY173" s="1"/>
      <c r="APZ173" s="1"/>
      <c r="AQA173" s="1"/>
      <c r="AQB173" s="1"/>
      <c r="AQC173" s="1"/>
      <c r="AQD173" s="1"/>
      <c r="AQE173" s="1"/>
      <c r="AQF173" s="1"/>
      <c r="AQG173" s="1"/>
      <c r="AQH173" s="1"/>
      <c r="AQI173" s="1"/>
      <c r="AQJ173" s="1"/>
      <c r="AQK173" s="1"/>
      <c r="AQL173" s="1"/>
      <c r="AQM173" s="1"/>
      <c r="AQN173" s="1"/>
      <c r="AQO173" s="1"/>
      <c r="AQP173" s="1"/>
      <c r="AQQ173" s="1"/>
      <c r="AQR173" s="1"/>
      <c r="AQS173" s="1"/>
      <c r="AQT173" s="1"/>
      <c r="AQU173" s="1"/>
      <c r="AQV173" s="1"/>
      <c r="AQW173" s="1"/>
      <c r="AQX173" s="1"/>
      <c r="AQY173" s="1"/>
      <c r="AQZ173" s="1"/>
      <c r="ARA173" s="1"/>
      <c r="ARB173" s="1"/>
      <c r="ARC173" s="1"/>
      <c r="ARD173" s="1"/>
      <c r="ARE173" s="1"/>
      <c r="ARF173" s="1"/>
      <c r="ARG173" s="1"/>
      <c r="ARH173" s="1"/>
      <c r="ARI173" s="1"/>
      <c r="ARJ173" s="1"/>
      <c r="ARK173" s="1"/>
      <c r="ARL173" s="1"/>
      <c r="ARM173" s="1"/>
      <c r="ARN173" s="1"/>
      <c r="ARO173" s="1"/>
      <c r="ARP173" s="1"/>
      <c r="ARQ173" s="1"/>
      <c r="ARR173" s="1"/>
      <c r="ARS173" s="1"/>
      <c r="ART173" s="1"/>
      <c r="ARU173" s="1"/>
      <c r="ARV173" s="1"/>
      <c r="ARW173" s="1"/>
      <c r="ARX173" s="1"/>
      <c r="ARY173" s="1"/>
      <c r="ARZ173" s="1"/>
      <c r="ASA173" s="1"/>
      <c r="ASB173" s="1"/>
      <c r="ASC173" s="1"/>
      <c r="ASD173" s="1"/>
      <c r="ASE173" s="1"/>
      <c r="ASF173" s="1"/>
      <c r="ASG173" s="1"/>
      <c r="ASH173" s="1"/>
      <c r="ASI173" s="1"/>
      <c r="ASJ173" s="1"/>
      <c r="ASK173" s="1"/>
      <c r="ASL173" s="1"/>
      <c r="ASM173" s="1"/>
      <c r="ASN173" s="1"/>
      <c r="ASO173" s="1"/>
      <c r="ASP173" s="1"/>
      <c r="ASQ173" s="1"/>
      <c r="ASR173" s="1"/>
      <c r="ASS173" s="1"/>
      <c r="AST173" s="1"/>
      <c r="ASU173" s="1"/>
      <c r="ASV173" s="1"/>
      <c r="ASW173" s="1"/>
      <c r="ASX173" s="1"/>
      <c r="ASY173" s="1"/>
      <c r="ASZ173" s="1"/>
      <c r="ATA173" s="1"/>
      <c r="ATB173" s="1"/>
      <c r="ATC173" s="1"/>
      <c r="ATD173" s="1"/>
      <c r="ATE173" s="1"/>
      <c r="ATF173" s="1"/>
      <c r="ATG173" s="1"/>
      <c r="ATH173" s="1"/>
      <c r="ATI173" s="1"/>
      <c r="ATJ173" s="1"/>
      <c r="ATK173" s="1"/>
      <c r="ATL173" s="1"/>
      <c r="ATM173" s="1"/>
      <c r="ATN173" s="1"/>
      <c r="ATO173" s="1"/>
      <c r="ATP173" s="1"/>
      <c r="ATQ173" s="1"/>
      <c r="ATR173" s="1"/>
      <c r="ATS173" s="1"/>
      <c r="ATT173" s="1"/>
      <c r="ATU173" s="1"/>
      <c r="ATV173" s="1"/>
      <c r="ATW173" s="1"/>
      <c r="ATX173" s="1"/>
      <c r="ATY173" s="1"/>
      <c r="ATZ173" s="1"/>
      <c r="AUA173" s="1"/>
      <c r="AUB173" s="1"/>
      <c r="AUC173" s="1"/>
      <c r="AUD173" s="1"/>
      <c r="AUE173" s="1"/>
      <c r="AUF173" s="1"/>
      <c r="AUG173" s="1"/>
      <c r="AUH173" s="1"/>
    </row>
    <row r="174" spans="1:1230" ht="63.75" customHeight="1">
      <c r="A174" s="251" t="d">
        <v>2023-10-06</v>
      </c>
      <c r="B174" s="7" t="s">
        <v>27</v>
      </c>
      <c r="C174" s="23" t="s">
        <v>339</v>
      </c>
      <c r="D174" s="53" t="s">
        <v>340</v>
      </c>
      <c r="E174" s="53" t="s">
        <v>436</v>
      </c>
      <c r="F174" s="23" t="s">
        <v>457</v>
      </c>
      <c r="G174" s="53" t="s">
        <v>62</v>
      </c>
      <c r="H174" s="53" t="s">
        <v>454</v>
      </c>
      <c r="I174" s="53" t="s">
        <v>80</v>
      </c>
      <c r="J174" s="372" t="s">
        <v>27</v>
      </c>
      <c r="K174" s="118">
        <f t="shared" si="35"/>
        <v>85000</v>
      </c>
      <c r="L174" s="70">
        <f t="shared" si="34"/>
        <v>15000</v>
      </c>
      <c r="M174" s="119">
        <v>100000</v>
      </c>
      <c r="N174" s="215" t="s">
        <v>443</v>
      </c>
      <c r="O174" s="53">
        <v>6</v>
      </c>
      <c r="P174" s="89"/>
      <c r="Q174" s="89"/>
      <c r="R174" s="53" t="s">
        <v>443</v>
      </c>
      <c r="S174" s="53"/>
      <c r="T174" s="53" t="s">
        <v>62</v>
      </c>
      <c r="U174" s="53">
        <v>2</v>
      </c>
      <c r="V174" s="53"/>
      <c r="W174" s="53" t="s">
        <v>458</v>
      </c>
      <c r="X174" s="53"/>
      <c r="Y174" s="53"/>
      <c r="Z174" s="37" t="d">
        <v>2023-10-06</v>
      </c>
      <c r="AA174" s="53"/>
      <c r="AB174" s="53"/>
      <c r="AC174" s="192"/>
      <c r="AD174" s="188"/>
      <c r="AE174" s="89"/>
      <c r="AF174" s="89"/>
      <c r="AG174" s="89"/>
      <c r="AH174" s="89"/>
      <c r="AI174" s="89"/>
      <c r="AJ174" s="78"/>
      <c r="AK174" s="75"/>
      <c r="AL174" s="147">
        <v>2</v>
      </c>
      <c r="AM174" s="429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</row>
    <row r="175" spans="1:1230" ht="63.75" customHeight="1">
      <c r="A175" s="251" t="d">
        <v>2023-10-06</v>
      </c>
      <c r="B175" s="7" t="s">
        <v>27</v>
      </c>
      <c r="C175" s="23" t="s">
        <v>339</v>
      </c>
      <c r="D175" s="53" t="s">
        <v>340</v>
      </c>
      <c r="E175" s="53" t="s">
        <v>436</v>
      </c>
      <c r="F175" s="23" t="s">
        <v>459</v>
      </c>
      <c r="G175" s="53" t="s">
        <v>62</v>
      </c>
      <c r="H175" s="53" t="s">
        <v>460</v>
      </c>
      <c r="I175" s="53" t="s">
        <v>80</v>
      </c>
      <c r="J175" s="372" t="s">
        <v>27</v>
      </c>
      <c r="K175" s="118">
        <f t="shared" si="35"/>
        <v>96628</v>
      </c>
      <c r="L175" s="70">
        <f t="shared" si="34"/>
        <v>17052</v>
      </c>
      <c r="M175" s="119">
        <v>113680</v>
      </c>
      <c r="N175" s="215" t="s">
        <v>443</v>
      </c>
      <c r="O175" s="53">
        <v>1</v>
      </c>
      <c r="P175" s="89"/>
      <c r="Q175" s="89"/>
      <c r="R175" s="53" t="s">
        <v>443</v>
      </c>
      <c r="S175" s="53"/>
      <c r="T175" s="53" t="s">
        <v>62</v>
      </c>
      <c r="U175" s="53">
        <v>1</v>
      </c>
      <c r="V175" s="53"/>
      <c r="W175" s="53" t="s">
        <v>461</v>
      </c>
      <c r="X175" s="53"/>
      <c r="Y175" s="53"/>
      <c r="Z175" s="37" t="d">
        <v>2023-10-06</v>
      </c>
      <c r="AA175" s="53"/>
      <c r="AB175" s="53"/>
      <c r="AC175" s="192"/>
      <c r="AD175" s="188"/>
      <c r="AE175" s="89"/>
      <c r="AF175" s="89"/>
      <c r="AG175" s="89"/>
      <c r="AH175" s="89"/>
      <c r="AI175" s="89"/>
      <c r="AJ175" s="78"/>
      <c r="AK175" s="75"/>
      <c r="AL175" s="38">
        <v>1</v>
      </c>
      <c r="AM175" s="25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</row>
    <row r="176" spans="1:1230" ht="63.75" customHeight="1">
      <c r="A176" s="251" t="d">
        <v>2023-10-06</v>
      </c>
      <c r="B176" s="7" t="s">
        <v>27</v>
      </c>
      <c r="C176" s="23" t="s">
        <v>339</v>
      </c>
      <c r="D176" s="53" t="s">
        <v>340</v>
      </c>
      <c r="E176" s="53" t="s">
        <v>436</v>
      </c>
      <c r="F176" s="23" t="s">
        <v>462</v>
      </c>
      <c r="G176" s="53" t="s">
        <v>62</v>
      </c>
      <c r="H176" s="53" t="s">
        <v>460</v>
      </c>
      <c r="I176" s="53" t="s">
        <v>80</v>
      </c>
      <c r="J176" s="372" t="s">
        <v>27</v>
      </c>
      <c r="K176" s="118">
        <f t="shared" si="35"/>
        <v>85000</v>
      </c>
      <c r="L176" s="70">
        <f t="shared" si="34"/>
        <v>15000</v>
      </c>
      <c r="M176" s="119">
        <v>100000</v>
      </c>
      <c r="N176" s="215" t="s">
        <v>443</v>
      </c>
      <c r="O176" s="53">
        <v>1</v>
      </c>
      <c r="P176" s="89"/>
      <c r="Q176" s="89"/>
      <c r="R176" s="53" t="s">
        <v>443</v>
      </c>
      <c r="S176" s="53"/>
      <c r="T176" s="53" t="s">
        <v>62</v>
      </c>
      <c r="U176" s="53">
        <v>2</v>
      </c>
      <c r="V176" s="53"/>
      <c r="W176" s="53" t="s">
        <v>463</v>
      </c>
      <c r="X176" s="53"/>
      <c r="Y176" s="53"/>
      <c r="Z176" s="37" t="d">
        <v>2023-10-06</v>
      </c>
      <c r="AA176" s="53"/>
      <c r="AB176" s="53"/>
      <c r="AC176" s="192"/>
      <c r="AD176" s="188"/>
      <c r="AE176" s="89"/>
      <c r="AF176" s="89"/>
      <c r="AG176" s="89"/>
      <c r="AH176" s="89"/>
      <c r="AI176" s="89"/>
      <c r="AJ176" s="78"/>
      <c r="AK176" s="75"/>
      <c r="AL176" s="38">
        <v>1</v>
      </c>
      <c r="AM176" s="25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</row>
    <row r="177" spans="1:1230" ht="63.75" customHeight="1">
      <c r="A177" s="251" t="d">
        <v>2023-10-06</v>
      </c>
      <c r="B177" s="7" t="s">
        <v>27</v>
      </c>
      <c r="C177" s="23" t="s">
        <v>339</v>
      </c>
      <c r="D177" s="53" t="s">
        <v>340</v>
      </c>
      <c r="E177" s="53" t="s">
        <v>436</v>
      </c>
      <c r="F177" s="23" t="s">
        <v>464</v>
      </c>
      <c r="G177" s="53" t="s">
        <v>62</v>
      </c>
      <c r="H177" s="53" t="s">
        <v>460</v>
      </c>
      <c r="I177" s="53" t="s">
        <v>80</v>
      </c>
      <c r="J177" s="132" t="s">
        <v>27</v>
      </c>
      <c r="K177" s="118">
        <f t="shared" si="35"/>
        <v>25500</v>
      </c>
      <c r="L177" s="70">
        <f t="shared" si="34"/>
        <v>4500</v>
      </c>
      <c r="M177" s="119">
        <v>30000</v>
      </c>
      <c r="N177" s="215" t="s">
        <v>443</v>
      </c>
      <c r="O177" s="53">
        <v>1</v>
      </c>
      <c r="P177" s="89"/>
      <c r="Q177" s="89"/>
      <c r="R177" s="53" t="s">
        <v>443</v>
      </c>
      <c r="S177" s="53"/>
      <c r="T177" s="53" t="s">
        <v>62</v>
      </c>
      <c r="U177" s="53">
        <v>2</v>
      </c>
      <c r="V177" s="53"/>
      <c r="W177" s="53" t="s">
        <v>465</v>
      </c>
      <c r="X177" s="53"/>
      <c r="Y177" s="53"/>
      <c r="Z177" s="37" t="d">
        <v>2023-10-06</v>
      </c>
      <c r="AA177" s="53"/>
      <c r="AB177" s="53"/>
      <c r="AC177" s="192"/>
      <c r="AD177" s="188"/>
      <c r="AE177" s="89"/>
      <c r="AF177" s="89"/>
      <c r="AG177" s="89"/>
      <c r="AH177" s="89"/>
      <c r="AI177" s="89"/>
      <c r="AJ177" s="78"/>
      <c r="AK177" s="75"/>
      <c r="AL177" s="38">
        <v>1</v>
      </c>
      <c r="AM177" s="25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</row>
    <row r="178" spans="1:1230" ht="63.75" customHeight="1">
      <c r="A178" s="251" t="d">
        <v>2023-10-06</v>
      </c>
      <c r="B178" s="7" t="s">
        <v>27</v>
      </c>
      <c r="C178" s="23" t="s">
        <v>339</v>
      </c>
      <c r="D178" s="53" t="s">
        <v>340</v>
      </c>
      <c r="E178" s="53" t="s">
        <v>436</v>
      </c>
      <c r="F178" s="23" t="s">
        <v>466</v>
      </c>
      <c r="G178" s="53" t="s">
        <v>62</v>
      </c>
      <c r="H178" s="53" t="s">
        <v>467</v>
      </c>
      <c r="I178" s="53" t="s">
        <v>80</v>
      </c>
      <c r="J178" s="374" t="s">
        <v>27</v>
      </c>
      <c r="K178" s="118">
        <f t="shared" si="35"/>
        <v>255000</v>
      </c>
      <c r="L178" s="70">
        <f t="shared" si="34"/>
        <v>45000</v>
      </c>
      <c r="M178" s="119">
        <v>300000</v>
      </c>
      <c r="N178" s="215" t="s">
        <v>443</v>
      </c>
      <c r="O178" s="53">
        <v>1</v>
      </c>
      <c r="P178" s="89"/>
      <c r="Q178" s="89"/>
      <c r="R178" s="53" t="s">
        <v>443</v>
      </c>
      <c r="S178" s="53"/>
      <c r="T178" s="53" t="s">
        <v>62</v>
      </c>
      <c r="U178" s="53">
        <v>1</v>
      </c>
      <c r="V178" s="53"/>
      <c r="W178" s="53" t="s">
        <v>468</v>
      </c>
      <c r="X178" s="53"/>
      <c r="Y178" s="53"/>
      <c r="Z178" s="37" t="d">
        <v>2023-10-06</v>
      </c>
      <c r="AA178" s="53"/>
      <c r="AB178" s="53"/>
      <c r="AC178" s="192"/>
      <c r="AD178" s="188"/>
      <c r="AE178" s="89"/>
      <c r="AF178" s="89"/>
      <c r="AG178" s="89"/>
      <c r="AH178" s="89"/>
      <c r="AI178" s="89"/>
      <c r="AJ178" s="78"/>
      <c r="AK178" s="75"/>
      <c r="AL178" s="38">
        <v>1</v>
      </c>
      <c r="AM178" s="25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</row>
    <row r="179" spans="1:1230" ht="63.75" customHeight="1">
      <c r="A179" s="251" t="d">
        <v>2023-10-06</v>
      </c>
      <c r="B179" s="7" t="s">
        <v>27</v>
      </c>
      <c r="C179" s="23" t="s">
        <v>339</v>
      </c>
      <c r="D179" s="53" t="s">
        <v>340</v>
      </c>
      <c r="E179" s="53" t="s">
        <v>436</v>
      </c>
      <c r="F179" s="23" t="s">
        <v>469</v>
      </c>
      <c r="G179" s="53" t="s">
        <v>62</v>
      </c>
      <c r="H179" s="53" t="s">
        <v>467</v>
      </c>
      <c r="I179" s="53" t="s">
        <v>80</v>
      </c>
      <c r="J179" s="374" t="s">
        <v>27</v>
      </c>
      <c r="K179" s="118">
        <f t="shared" si="35"/>
        <v>170000</v>
      </c>
      <c r="L179" s="70">
        <f t="shared" si="34"/>
        <v>30000</v>
      </c>
      <c r="M179" s="119">
        <v>200000</v>
      </c>
      <c r="N179" s="215" t="s">
        <v>443</v>
      </c>
      <c r="O179" s="53">
        <v>1</v>
      </c>
      <c r="P179" s="89"/>
      <c r="Q179" s="89"/>
      <c r="R179" s="53" t="s">
        <v>443</v>
      </c>
      <c r="S179" s="53"/>
      <c r="T179" s="53" t="s">
        <v>62</v>
      </c>
      <c r="U179" s="53">
        <v>1</v>
      </c>
      <c r="V179" s="53"/>
      <c r="W179" s="53" t="s">
        <v>470</v>
      </c>
      <c r="X179" s="53"/>
      <c r="Y179" s="53"/>
      <c r="Z179" s="37" t="d">
        <v>2023-10-06</v>
      </c>
      <c r="AA179" s="53"/>
      <c r="AB179" s="53"/>
      <c r="AC179" s="192"/>
      <c r="AD179" s="188"/>
      <c r="AE179" s="89"/>
      <c r="AF179" s="89"/>
      <c r="AG179" s="89"/>
      <c r="AH179" s="89"/>
      <c r="AI179" s="89"/>
      <c r="AJ179" s="78"/>
      <c r="AK179" s="75"/>
      <c r="AL179" s="38">
        <v>1</v>
      </c>
      <c r="AM179" s="429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</row>
    <row r="180" spans="1:1230" ht="63.75" customHeight="1">
      <c r="A180" s="251" t="d">
        <v>2023-10-06</v>
      </c>
      <c r="B180" s="7" t="s">
        <v>27</v>
      </c>
      <c r="C180" s="23" t="s">
        <v>339</v>
      </c>
      <c r="D180" s="53" t="s">
        <v>340</v>
      </c>
      <c r="E180" s="53" t="s">
        <v>436</v>
      </c>
      <c r="F180" s="23" t="s">
        <v>471</v>
      </c>
      <c r="G180" s="53" t="s">
        <v>62</v>
      </c>
      <c r="H180" s="53" t="s">
        <v>472</v>
      </c>
      <c r="I180" s="53" t="s">
        <v>80</v>
      </c>
      <c r="J180" s="374" t="s">
        <v>27</v>
      </c>
      <c r="K180" s="118">
        <f t="shared" si="35"/>
        <v>42500</v>
      </c>
      <c r="L180" s="70">
        <f t="shared" si="34"/>
        <v>7500</v>
      </c>
      <c r="M180" s="119">
        <v>50000</v>
      </c>
      <c r="N180" s="215" t="s">
        <v>443</v>
      </c>
      <c r="O180" s="53">
        <v>1</v>
      </c>
      <c r="P180" s="89"/>
      <c r="Q180" s="89"/>
      <c r="R180" s="53" t="s">
        <v>443</v>
      </c>
      <c r="S180" s="53"/>
      <c r="T180" s="53" t="s">
        <v>62</v>
      </c>
      <c r="U180" s="53">
        <v>1</v>
      </c>
      <c r="V180" s="53"/>
      <c r="W180" s="53" t="s">
        <v>473</v>
      </c>
      <c r="X180" s="53"/>
      <c r="Y180" s="53"/>
      <c r="Z180" s="37" t="d">
        <v>2023-10-06</v>
      </c>
      <c r="AA180" s="53"/>
      <c r="AB180" s="53"/>
      <c r="AC180" s="192"/>
      <c r="AD180" s="188"/>
      <c r="AE180" s="89"/>
      <c r="AF180" s="89"/>
      <c r="AG180" s="89"/>
      <c r="AH180" s="89"/>
      <c r="AI180" s="89"/>
      <c r="AJ180" s="78"/>
      <c r="AK180" s="75"/>
      <c r="AL180" s="38">
        <v>1</v>
      </c>
      <c r="AM180" s="312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</row>
    <row r="181" spans="1:1230" s="2" customFormat="1" ht="63.75" customHeight="1">
      <c r="A181" s="251" t="d">
        <v>2023-10-06</v>
      </c>
      <c r="B181" s="7" t="s">
        <v>27</v>
      </c>
      <c r="C181" s="23" t="s">
        <v>339</v>
      </c>
      <c r="D181" s="53" t="s">
        <v>340</v>
      </c>
      <c r="E181" s="53" t="s">
        <v>436</v>
      </c>
      <c r="F181" s="23" t="s">
        <v>474</v>
      </c>
      <c r="G181" s="53" t="s">
        <v>62</v>
      </c>
      <c r="H181" s="53" t="s">
        <v>475</v>
      </c>
      <c r="I181" s="53" t="s">
        <v>80</v>
      </c>
      <c r="J181" s="374" t="s">
        <v>27</v>
      </c>
      <c r="K181" s="118">
        <f t="shared" si="35"/>
        <v>42500</v>
      </c>
      <c r="L181" s="70">
        <f t="shared" si="34"/>
        <v>7500</v>
      </c>
      <c r="M181" s="119">
        <v>50000</v>
      </c>
      <c r="N181" s="215" t="s">
        <v>443</v>
      </c>
      <c r="O181" s="53">
        <v>1</v>
      </c>
      <c r="P181" s="88"/>
      <c r="Q181" s="88"/>
      <c r="R181" s="53" t="s">
        <v>443</v>
      </c>
      <c r="S181" s="53"/>
      <c r="T181" s="53" t="s">
        <v>62</v>
      </c>
      <c r="U181" s="53">
        <v>1</v>
      </c>
      <c r="V181" s="53"/>
      <c r="W181" s="53" t="s">
        <v>476</v>
      </c>
      <c r="X181" s="53"/>
      <c r="Y181" s="53"/>
      <c r="Z181" s="37" t="d">
        <v>2023-10-06</v>
      </c>
      <c r="AA181" s="53"/>
      <c r="AB181" s="53"/>
      <c r="AC181" s="192"/>
      <c r="AD181" s="188"/>
      <c r="AE181" s="89"/>
      <c r="AF181" s="89"/>
      <c r="AG181" s="89"/>
      <c r="AH181" s="89"/>
      <c r="AI181" s="89"/>
      <c r="AJ181" s="78"/>
      <c r="AK181" s="75"/>
      <c r="AL181" s="38">
        <v>1</v>
      </c>
      <c r="AM181" s="312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"/>
      <c r="JE181" s="1"/>
      <c r="JF181" s="1"/>
      <c r="JG181" s="1"/>
      <c r="JH181" s="1"/>
      <c r="JI181" s="1"/>
      <c r="JJ181" s="1"/>
      <c r="JK181" s="1"/>
      <c r="JL181" s="1"/>
      <c r="JM181" s="1"/>
      <c r="JN181" s="1"/>
      <c r="JO181" s="1"/>
      <c r="JP181" s="1"/>
      <c r="JQ181" s="1"/>
      <c r="JR181" s="1"/>
      <c r="JS181" s="1"/>
      <c r="JT181" s="1"/>
      <c r="JU181" s="1"/>
      <c r="JV181" s="1"/>
      <c r="JW181" s="1"/>
      <c r="JX181" s="1"/>
      <c r="JY181" s="1"/>
      <c r="JZ181" s="1"/>
      <c r="KA181" s="1"/>
      <c r="KB181" s="1"/>
      <c r="KC181" s="1"/>
      <c r="KD181" s="1"/>
      <c r="KE181" s="1"/>
      <c r="KF181" s="1"/>
      <c r="KG181" s="1"/>
      <c r="KH181" s="1"/>
      <c r="KI181" s="1"/>
      <c r="KJ181" s="1"/>
      <c r="KK181" s="1"/>
      <c r="KL181" s="1"/>
      <c r="KM181" s="1"/>
      <c r="KN181" s="1"/>
      <c r="KO181" s="1"/>
      <c r="KP181" s="1"/>
      <c r="KQ181" s="1"/>
      <c r="KR181" s="1"/>
      <c r="KS181" s="1"/>
      <c r="KT181" s="1"/>
      <c r="KU181" s="1"/>
      <c r="KV181" s="1"/>
      <c r="KW181" s="1"/>
      <c r="KX181" s="1"/>
      <c r="KY181" s="1"/>
      <c r="KZ181" s="1"/>
      <c r="LA181" s="1"/>
      <c r="LB181" s="1"/>
      <c r="LC181" s="1"/>
      <c r="LD181" s="1"/>
      <c r="LE181" s="1"/>
      <c r="LF181" s="1"/>
      <c r="LG181" s="1"/>
      <c r="LH181" s="1"/>
      <c r="LI181" s="1"/>
      <c r="LJ181" s="1"/>
      <c r="LK181" s="1"/>
      <c r="LL181" s="1"/>
      <c r="LM181" s="1"/>
      <c r="LN181" s="1"/>
      <c r="LO181" s="1"/>
      <c r="LP181" s="1"/>
      <c r="LQ181" s="1"/>
      <c r="LR181" s="1"/>
      <c r="LS181" s="1"/>
      <c r="LT181" s="1"/>
      <c r="LU181" s="1"/>
      <c r="LV181" s="1"/>
      <c r="LW181" s="1"/>
      <c r="LX181" s="1"/>
      <c r="LY181" s="1"/>
      <c r="LZ181" s="1"/>
      <c r="MA181" s="1"/>
      <c r="MB181" s="1"/>
      <c r="MC181" s="1"/>
      <c r="MD181" s="1"/>
      <c r="ME181" s="1"/>
      <c r="MF181" s="1"/>
      <c r="MG181" s="1"/>
      <c r="MH181" s="1"/>
      <c r="MI181" s="1"/>
      <c r="MJ181" s="1"/>
      <c r="MK181" s="1"/>
      <c r="ML181" s="1"/>
      <c r="MM181" s="1"/>
      <c r="MN181" s="1"/>
      <c r="MO181" s="1"/>
      <c r="MP181" s="1"/>
      <c r="MQ181" s="1"/>
      <c r="MR181" s="1"/>
      <c r="MS181" s="1"/>
      <c r="MT181" s="1"/>
      <c r="MU181" s="1"/>
      <c r="MV181" s="1"/>
      <c r="MW181" s="1"/>
      <c r="MX181" s="1"/>
      <c r="MY181" s="1"/>
      <c r="MZ181" s="1"/>
      <c r="NA181" s="1"/>
      <c r="NB181" s="1"/>
      <c r="NC181" s="1"/>
      <c r="ND181" s="1"/>
      <c r="NE181" s="1"/>
      <c r="NF181" s="1"/>
      <c r="NG181" s="1"/>
      <c r="NH181" s="1"/>
      <c r="NI181" s="1"/>
      <c r="NJ181" s="1"/>
      <c r="NK181" s="1"/>
      <c r="NL181" s="1"/>
      <c r="NM181" s="1"/>
      <c r="NN181" s="1"/>
      <c r="NO181" s="1"/>
      <c r="NP181" s="1"/>
      <c r="NQ181" s="1"/>
      <c r="NR181" s="1"/>
      <c r="NS181" s="1"/>
      <c r="NT181" s="1"/>
      <c r="NU181" s="1"/>
      <c r="NV181" s="1"/>
      <c r="NW181" s="1"/>
      <c r="NX181" s="1"/>
      <c r="NY181" s="1"/>
      <c r="NZ181" s="1"/>
      <c r="OA181" s="1"/>
      <c r="OB181" s="1"/>
      <c r="OC181" s="1"/>
      <c r="OD181" s="1"/>
      <c r="OE181" s="1"/>
      <c r="OF181" s="1"/>
      <c r="OG181" s="1"/>
      <c r="OH181" s="1"/>
      <c r="OI181" s="1"/>
      <c r="OJ181" s="1"/>
      <c r="OK181" s="1"/>
      <c r="OL181" s="1"/>
      <c r="OM181" s="1"/>
      <c r="ON181" s="1"/>
      <c r="OO181" s="1"/>
      <c r="OP181" s="1"/>
      <c r="OQ181" s="1"/>
      <c r="OR181" s="1"/>
      <c r="OS181" s="1"/>
      <c r="OT181" s="1"/>
      <c r="OU181" s="1"/>
      <c r="OV181" s="1"/>
      <c r="OW181" s="1"/>
      <c r="OX181" s="1"/>
      <c r="OY181" s="1"/>
      <c r="OZ181" s="1"/>
      <c r="PA181" s="1"/>
      <c r="PB181" s="1"/>
      <c r="PC181" s="1"/>
      <c r="PD181" s="1"/>
      <c r="PE181" s="1"/>
      <c r="PF181" s="1"/>
      <c r="PG181" s="1"/>
      <c r="PH181" s="1"/>
      <c r="PI181" s="1"/>
      <c r="PJ181" s="1"/>
      <c r="PK181" s="1"/>
      <c r="PL181" s="1"/>
      <c r="PM181" s="1"/>
      <c r="PN181" s="1"/>
      <c r="PO181" s="1"/>
      <c r="PP181" s="1"/>
      <c r="PQ181" s="1"/>
      <c r="PR181" s="1"/>
      <c r="PS181" s="1"/>
      <c r="PT181" s="1"/>
      <c r="PU181" s="1"/>
      <c r="PV181" s="1"/>
      <c r="PW181" s="1"/>
      <c r="PX181" s="1"/>
      <c r="PY181" s="1"/>
      <c r="PZ181" s="1"/>
      <c r="QA181" s="1"/>
      <c r="QB181" s="1"/>
      <c r="QC181" s="1"/>
      <c r="QD181" s="1"/>
      <c r="QE181" s="1"/>
      <c r="QF181" s="1"/>
      <c r="QG181" s="1"/>
      <c r="QH181" s="1"/>
      <c r="QI181" s="1"/>
      <c r="QJ181" s="1"/>
      <c r="QK181" s="1"/>
      <c r="QL181" s="1"/>
      <c r="QM181" s="1"/>
      <c r="QN181" s="1"/>
      <c r="QO181" s="1"/>
      <c r="QP181" s="1"/>
      <c r="QQ181" s="1"/>
      <c r="QR181" s="1"/>
      <c r="QS181" s="1"/>
      <c r="QT181" s="1"/>
      <c r="QU181" s="1"/>
      <c r="QV181" s="1"/>
      <c r="QW181" s="1"/>
      <c r="QX181" s="1"/>
      <c r="QY181" s="1"/>
      <c r="QZ181" s="1"/>
      <c r="RA181" s="1"/>
      <c r="RB181" s="1"/>
      <c r="RC181" s="1"/>
      <c r="RD181" s="1"/>
      <c r="RE181" s="1"/>
      <c r="RF181" s="1"/>
      <c r="RG181" s="1"/>
      <c r="RH181" s="1"/>
      <c r="RI181" s="1"/>
      <c r="RJ181" s="1"/>
      <c r="RK181" s="1"/>
      <c r="RL181" s="1"/>
      <c r="RM181" s="1"/>
      <c r="RN181" s="1"/>
      <c r="RO181" s="1"/>
      <c r="RP181" s="1"/>
      <c r="RQ181" s="1"/>
      <c r="RR181" s="1"/>
      <c r="RS181" s="1"/>
      <c r="RT181" s="1"/>
      <c r="RU181" s="1"/>
      <c r="RV181" s="1"/>
      <c r="RW181" s="1"/>
      <c r="RX181" s="1"/>
      <c r="RY181" s="1"/>
      <c r="RZ181" s="1"/>
      <c r="SA181" s="1"/>
      <c r="SB181" s="1"/>
      <c r="SC181" s="1"/>
      <c r="SD181" s="1"/>
      <c r="SE181" s="1"/>
      <c r="SF181" s="1"/>
      <c r="SG181" s="1"/>
      <c r="SH181" s="1"/>
      <c r="SI181" s="1"/>
      <c r="SJ181" s="1"/>
      <c r="SK181" s="1"/>
      <c r="SL181" s="1"/>
      <c r="SM181" s="1"/>
      <c r="SN181" s="1"/>
      <c r="SO181" s="1"/>
      <c r="SP181" s="1"/>
      <c r="SQ181" s="1"/>
      <c r="SR181" s="1"/>
      <c r="SS181" s="1"/>
      <c r="ST181" s="1"/>
      <c r="SU181" s="1"/>
      <c r="SV181" s="1"/>
      <c r="SW181" s="1"/>
      <c r="SX181" s="1"/>
      <c r="SY181" s="1"/>
      <c r="SZ181" s="1"/>
      <c r="TA181" s="1"/>
      <c r="TB181" s="1"/>
      <c r="TC181" s="1"/>
      <c r="TD181" s="1"/>
      <c r="TE181" s="1"/>
      <c r="TF181" s="1"/>
      <c r="TG181" s="1"/>
      <c r="TH181" s="1"/>
      <c r="TI181" s="1"/>
      <c r="TJ181" s="1"/>
      <c r="TK181" s="1"/>
      <c r="TL181" s="1"/>
      <c r="TM181" s="1"/>
      <c r="TN181" s="1"/>
      <c r="TO181" s="1"/>
      <c r="TP181" s="1"/>
      <c r="TQ181" s="1"/>
      <c r="TR181" s="1"/>
      <c r="TS181" s="1"/>
      <c r="TT181" s="1"/>
      <c r="TU181" s="1"/>
      <c r="TV181" s="1"/>
      <c r="TW181" s="1"/>
      <c r="TX181" s="1"/>
      <c r="TY181" s="1"/>
      <c r="TZ181" s="1"/>
      <c r="UA181" s="1"/>
      <c r="UB181" s="1"/>
      <c r="UC181" s="1"/>
      <c r="UD181" s="1"/>
      <c r="UE181" s="1"/>
      <c r="UF181" s="1"/>
      <c r="UG181" s="1"/>
      <c r="UH181" s="1"/>
      <c r="UI181" s="1"/>
      <c r="UJ181" s="1"/>
      <c r="UK181" s="1"/>
      <c r="UL181" s="1"/>
      <c r="UM181" s="1"/>
      <c r="UN181" s="1"/>
      <c r="UO181" s="1"/>
      <c r="UP181" s="1"/>
      <c r="UQ181" s="1"/>
      <c r="UR181" s="1"/>
      <c r="US181" s="1"/>
      <c r="UT181" s="1"/>
      <c r="UU181" s="1"/>
      <c r="UV181" s="1"/>
      <c r="UW181" s="1"/>
      <c r="UX181" s="1"/>
      <c r="UY181" s="1"/>
      <c r="UZ181" s="1"/>
      <c r="VA181" s="1"/>
      <c r="VB181" s="1"/>
      <c r="VC181" s="1"/>
      <c r="VD181" s="1"/>
      <c r="VE181" s="1"/>
      <c r="VF181" s="1"/>
      <c r="VG181" s="1"/>
      <c r="VH181" s="1"/>
      <c r="VI181" s="1"/>
      <c r="VJ181" s="1"/>
      <c r="VK181" s="1"/>
      <c r="VL181" s="1"/>
      <c r="VM181" s="1"/>
      <c r="VN181" s="1"/>
      <c r="VO181" s="1"/>
      <c r="VP181" s="1"/>
      <c r="VQ181" s="1"/>
      <c r="VR181" s="1"/>
      <c r="VS181" s="1"/>
      <c r="VT181" s="1"/>
      <c r="VU181" s="1"/>
      <c r="VV181" s="1"/>
      <c r="VW181" s="1"/>
      <c r="VX181" s="1"/>
      <c r="VY181" s="1"/>
      <c r="VZ181" s="1"/>
      <c r="WA181" s="1"/>
      <c r="WB181" s="1"/>
      <c r="WC181" s="1"/>
      <c r="WD181" s="1"/>
      <c r="WE181" s="1"/>
      <c r="WF181" s="1"/>
      <c r="WG181" s="1"/>
      <c r="WH181" s="1"/>
      <c r="WI181" s="1"/>
      <c r="WJ181" s="1"/>
      <c r="WK181" s="1"/>
      <c r="WL181" s="1"/>
      <c r="WM181" s="1"/>
      <c r="WN181" s="1"/>
      <c r="WO181" s="1"/>
      <c r="WP181" s="1"/>
      <c r="WQ181" s="1"/>
      <c r="WR181" s="1"/>
      <c r="WS181" s="1"/>
      <c r="WT181" s="1"/>
      <c r="WU181" s="1"/>
      <c r="WV181" s="1"/>
      <c r="WW181" s="1"/>
      <c r="WX181" s="1"/>
      <c r="WY181" s="1"/>
      <c r="WZ181" s="1"/>
      <c r="XA181" s="1"/>
      <c r="XB181" s="1"/>
      <c r="XC181" s="1"/>
      <c r="XD181" s="1"/>
      <c r="XE181" s="1"/>
      <c r="XF181" s="1"/>
      <c r="XG181" s="1"/>
      <c r="XH181" s="1"/>
      <c r="XI181" s="1"/>
      <c r="XJ181" s="1"/>
      <c r="XK181" s="1"/>
      <c r="XL181" s="1"/>
      <c r="XM181" s="1"/>
      <c r="XN181" s="1"/>
      <c r="XO181" s="1"/>
      <c r="XP181" s="1"/>
      <c r="XQ181" s="1"/>
      <c r="XR181" s="1"/>
      <c r="XS181" s="1"/>
      <c r="XT181" s="1"/>
      <c r="XU181" s="1"/>
      <c r="XV181" s="1"/>
      <c r="XW181" s="1"/>
      <c r="XX181" s="1"/>
      <c r="XY181" s="1"/>
      <c r="XZ181" s="1"/>
      <c r="YA181" s="1"/>
      <c r="YB181" s="1"/>
      <c r="YC181" s="1"/>
      <c r="YD181" s="1"/>
      <c r="YE181" s="1"/>
      <c r="YF181" s="1"/>
      <c r="YG181" s="1"/>
      <c r="YH181" s="1"/>
      <c r="YI181" s="1"/>
      <c r="YJ181" s="1"/>
      <c r="YK181" s="1"/>
      <c r="YL181" s="1"/>
      <c r="YM181" s="1"/>
      <c r="YN181" s="1"/>
      <c r="YO181" s="1"/>
      <c r="YP181" s="1"/>
      <c r="YQ181" s="1"/>
      <c r="YR181" s="1"/>
      <c r="YS181" s="1"/>
      <c r="YT181" s="1"/>
      <c r="YU181" s="1"/>
      <c r="YV181" s="1"/>
      <c r="YW181" s="1"/>
      <c r="YX181" s="1"/>
      <c r="YY181" s="1"/>
      <c r="YZ181" s="1"/>
      <c r="ZA181" s="1"/>
      <c r="ZB181" s="1"/>
      <c r="ZC181" s="1"/>
      <c r="ZD181" s="1"/>
      <c r="ZE181" s="1"/>
      <c r="ZF181" s="1"/>
      <c r="ZG181" s="1"/>
      <c r="ZH181" s="1"/>
      <c r="ZI181" s="1"/>
      <c r="ZJ181" s="1"/>
      <c r="ZK181" s="1"/>
      <c r="ZL181" s="1"/>
      <c r="ZM181" s="1"/>
      <c r="ZN181" s="1"/>
      <c r="ZO181" s="1"/>
      <c r="ZP181" s="1"/>
      <c r="ZQ181" s="1"/>
      <c r="ZR181" s="1"/>
      <c r="ZS181" s="1"/>
      <c r="ZT181" s="1"/>
      <c r="ZU181" s="1"/>
      <c r="ZV181" s="1"/>
      <c r="ZW181" s="1"/>
      <c r="ZX181" s="1"/>
      <c r="ZY181" s="1"/>
      <c r="ZZ181" s="1"/>
      <c r="AAA181" s="1"/>
      <c r="AAB181" s="1"/>
      <c r="AAC181" s="1"/>
      <c r="AAD181" s="1"/>
      <c r="AAE181" s="1"/>
      <c r="AAF181" s="1"/>
      <c r="AAG181" s="1"/>
      <c r="AAH181" s="1"/>
      <c r="AAI181" s="1"/>
      <c r="AAJ181" s="1"/>
      <c r="AAK181" s="1"/>
      <c r="AAL181" s="1"/>
      <c r="AAM181" s="1"/>
      <c r="AAN181" s="1"/>
      <c r="AAO181" s="1"/>
      <c r="AAP181" s="1"/>
      <c r="AAQ181" s="1"/>
      <c r="AAR181" s="1"/>
      <c r="AAS181" s="1"/>
      <c r="AAT181" s="1"/>
      <c r="AAU181" s="1"/>
      <c r="AAV181" s="1"/>
      <c r="AAW181" s="1"/>
      <c r="AAX181" s="1"/>
      <c r="AAY181" s="1"/>
      <c r="AAZ181" s="1"/>
      <c r="ABA181" s="1"/>
      <c r="ABB181" s="1"/>
      <c r="ABC181" s="1"/>
      <c r="ABD181" s="1"/>
      <c r="ABE181" s="1"/>
      <c r="ABF181" s="1"/>
      <c r="ABG181" s="1"/>
      <c r="ABH181" s="1"/>
      <c r="ABI181" s="1"/>
      <c r="ABJ181" s="1"/>
      <c r="ABK181" s="1"/>
      <c r="ABL181" s="1"/>
      <c r="ABM181" s="1"/>
      <c r="ABN181" s="1"/>
      <c r="ABO181" s="1"/>
      <c r="ABP181" s="1"/>
      <c r="ABQ181" s="1"/>
      <c r="ABR181" s="1"/>
      <c r="ABS181" s="1"/>
      <c r="ABT181" s="1"/>
      <c r="ABU181" s="1"/>
      <c r="ABV181" s="1"/>
      <c r="ABW181" s="1"/>
      <c r="ABX181" s="1"/>
      <c r="ABY181" s="1"/>
      <c r="ABZ181" s="1"/>
      <c r="ACA181" s="1"/>
      <c r="ACB181" s="1"/>
      <c r="ACC181" s="1"/>
      <c r="ACD181" s="1"/>
      <c r="ACE181" s="1"/>
      <c r="ACF181" s="1"/>
      <c r="ACG181" s="1"/>
      <c r="ACH181" s="1"/>
      <c r="ACI181" s="1"/>
      <c r="ACJ181" s="1"/>
      <c r="ACK181" s="1"/>
      <c r="ACL181" s="1"/>
      <c r="ACM181" s="1"/>
      <c r="ACN181" s="1"/>
      <c r="ACO181" s="1"/>
      <c r="ACP181" s="1"/>
      <c r="ACQ181" s="1"/>
      <c r="ACR181" s="1"/>
      <c r="ACS181" s="1"/>
      <c r="ACT181" s="1"/>
      <c r="ACU181" s="1"/>
      <c r="ACV181" s="1"/>
      <c r="ACW181" s="1"/>
      <c r="ACX181" s="1"/>
      <c r="ACY181" s="1"/>
      <c r="ACZ181" s="1"/>
      <c r="ADA181" s="1"/>
      <c r="ADB181" s="1"/>
      <c r="ADC181" s="1"/>
      <c r="ADD181" s="1"/>
      <c r="ADE181" s="1"/>
      <c r="ADF181" s="1"/>
      <c r="ADG181" s="1"/>
      <c r="ADH181" s="1"/>
      <c r="ADI181" s="1"/>
      <c r="ADJ181" s="1"/>
      <c r="ADK181" s="1"/>
      <c r="ADL181" s="1"/>
      <c r="ADM181" s="1"/>
      <c r="ADN181" s="1"/>
      <c r="ADO181" s="1"/>
      <c r="ADP181" s="1"/>
      <c r="ADQ181" s="1"/>
      <c r="ADR181" s="1"/>
      <c r="ADS181" s="1"/>
      <c r="ADT181" s="1"/>
      <c r="ADU181" s="1"/>
      <c r="ADV181" s="1"/>
      <c r="ADW181" s="1"/>
      <c r="ADX181" s="1"/>
      <c r="ADY181" s="1"/>
      <c r="ADZ181" s="1"/>
      <c r="AEA181" s="1"/>
      <c r="AEB181" s="1"/>
      <c r="AEC181" s="1"/>
      <c r="AED181" s="1"/>
      <c r="AEE181" s="1"/>
      <c r="AEF181" s="1"/>
      <c r="AEG181" s="1"/>
      <c r="AEH181" s="1"/>
      <c r="AEI181" s="1"/>
      <c r="AEJ181" s="1"/>
      <c r="AEK181" s="1"/>
      <c r="AEL181" s="1"/>
      <c r="AEM181" s="1"/>
      <c r="AEN181" s="1"/>
      <c r="AEO181" s="1"/>
      <c r="AEP181" s="1"/>
      <c r="AEQ181" s="1"/>
      <c r="AER181" s="1"/>
      <c r="AES181" s="1"/>
      <c r="AET181" s="1"/>
      <c r="AEU181" s="1"/>
      <c r="AEV181" s="1"/>
      <c r="AEW181" s="1"/>
      <c r="AEX181" s="1"/>
      <c r="AEY181" s="1"/>
      <c r="AEZ181" s="1"/>
      <c r="AFA181" s="1"/>
      <c r="AFB181" s="1"/>
      <c r="AFC181" s="1"/>
      <c r="AFD181" s="1"/>
      <c r="AFE181" s="1"/>
      <c r="AFF181" s="1"/>
      <c r="AFG181" s="1"/>
      <c r="AFH181" s="1"/>
      <c r="AFI181" s="1"/>
      <c r="AFJ181" s="1"/>
      <c r="AFK181" s="1"/>
      <c r="AFL181" s="1"/>
      <c r="AFM181" s="1"/>
      <c r="AFN181" s="1"/>
      <c r="AFO181" s="1"/>
      <c r="AFP181" s="1"/>
      <c r="AFQ181" s="1"/>
      <c r="AFR181" s="1"/>
      <c r="AFS181" s="1"/>
      <c r="AFT181" s="1"/>
      <c r="AFU181" s="1"/>
      <c r="AFV181" s="1"/>
      <c r="AFW181" s="1"/>
      <c r="AFX181" s="1"/>
      <c r="AFY181" s="1"/>
      <c r="AFZ181" s="1"/>
      <c r="AGA181" s="1"/>
      <c r="AGB181" s="1"/>
      <c r="AGC181" s="1"/>
      <c r="AGD181" s="1"/>
      <c r="AGE181" s="1"/>
      <c r="AGF181" s="1"/>
      <c r="AGG181" s="1"/>
      <c r="AGH181" s="1"/>
      <c r="AGI181" s="1"/>
      <c r="AGJ181" s="1"/>
      <c r="AGK181" s="1"/>
      <c r="AGL181" s="1"/>
      <c r="AGM181" s="1"/>
      <c r="AGN181" s="1"/>
      <c r="AGO181" s="1"/>
      <c r="AGP181" s="1"/>
      <c r="AGQ181" s="1"/>
      <c r="AGR181" s="1"/>
      <c r="AGS181" s="1"/>
      <c r="AGT181" s="1"/>
      <c r="AGU181" s="1"/>
      <c r="AGV181" s="1"/>
      <c r="AGW181" s="1"/>
      <c r="AGX181" s="1"/>
      <c r="AGY181" s="1"/>
      <c r="AGZ181" s="1"/>
      <c r="AHA181" s="1"/>
      <c r="AHB181" s="1"/>
      <c r="AHC181" s="1"/>
      <c r="AHD181" s="1"/>
      <c r="AHE181" s="1"/>
      <c r="AHF181" s="1"/>
      <c r="AHG181" s="1"/>
      <c r="AHH181" s="1"/>
      <c r="AHI181" s="1"/>
      <c r="AHJ181" s="1"/>
      <c r="AHK181" s="1"/>
      <c r="AHL181" s="1"/>
      <c r="AHM181" s="1"/>
      <c r="AHN181" s="1"/>
      <c r="AHO181" s="1"/>
      <c r="AHP181" s="1"/>
      <c r="AHQ181" s="1"/>
      <c r="AHR181" s="1"/>
      <c r="AHS181" s="1"/>
      <c r="AHT181" s="1"/>
      <c r="AHU181" s="1"/>
      <c r="AHV181" s="1"/>
      <c r="AHW181" s="1"/>
      <c r="AHX181" s="1"/>
      <c r="AHY181" s="1"/>
      <c r="AHZ181" s="1"/>
      <c r="AIA181" s="1"/>
      <c r="AIB181" s="1"/>
      <c r="AIC181" s="1"/>
      <c r="AID181" s="1"/>
      <c r="AIE181" s="1"/>
      <c r="AIF181" s="1"/>
      <c r="AIG181" s="1"/>
      <c r="AIH181" s="1"/>
      <c r="AII181" s="1"/>
      <c r="AIJ181" s="1"/>
      <c r="AIK181" s="1"/>
      <c r="AIL181" s="1"/>
      <c r="AIM181" s="1"/>
      <c r="AIN181" s="1"/>
      <c r="AIO181" s="1"/>
      <c r="AIP181" s="1"/>
      <c r="AIQ181" s="1"/>
      <c r="AIR181" s="1"/>
      <c r="AIS181" s="1"/>
      <c r="AIT181" s="1"/>
      <c r="AIU181" s="1"/>
      <c r="AIV181" s="1"/>
      <c r="AIW181" s="1"/>
      <c r="AIX181" s="1"/>
      <c r="AIY181" s="1"/>
      <c r="AIZ181" s="1"/>
      <c r="AJA181" s="1"/>
      <c r="AJB181" s="1"/>
      <c r="AJC181" s="1"/>
      <c r="AJD181" s="1"/>
      <c r="AJE181" s="1"/>
      <c r="AJF181" s="1"/>
      <c r="AJG181" s="1"/>
      <c r="AJH181" s="1"/>
      <c r="AJI181" s="1"/>
      <c r="AJJ181" s="1"/>
      <c r="AJK181" s="1"/>
      <c r="AJL181" s="1"/>
      <c r="AJM181" s="1"/>
      <c r="AJN181" s="1"/>
      <c r="AJO181" s="1"/>
      <c r="AJP181" s="1"/>
      <c r="AJQ181" s="1"/>
      <c r="AJR181" s="1"/>
      <c r="AJS181" s="1"/>
      <c r="AJT181" s="1"/>
      <c r="AJU181" s="1"/>
      <c r="AJV181" s="1"/>
      <c r="AJW181" s="1"/>
      <c r="AJX181" s="1"/>
      <c r="AJY181" s="1"/>
      <c r="AJZ181" s="1"/>
      <c r="AKA181" s="1"/>
      <c r="AKB181" s="1"/>
      <c r="AKC181" s="1"/>
      <c r="AKD181" s="1"/>
      <c r="AKE181" s="1"/>
      <c r="AKF181" s="1"/>
      <c r="AKG181" s="1"/>
      <c r="AKH181" s="1"/>
      <c r="AKI181" s="1"/>
      <c r="AKJ181" s="1"/>
      <c r="AKK181" s="1"/>
      <c r="AKL181" s="1"/>
      <c r="AKM181" s="1"/>
      <c r="AKN181" s="1"/>
      <c r="AKO181" s="1"/>
      <c r="AKP181" s="1"/>
      <c r="AKQ181" s="1"/>
      <c r="AKR181" s="1"/>
      <c r="AKS181" s="1"/>
      <c r="AKT181" s="1"/>
      <c r="AKU181" s="1"/>
      <c r="AKV181" s="1"/>
      <c r="AKW181" s="1"/>
      <c r="AKX181" s="1"/>
      <c r="AKY181" s="1"/>
      <c r="AKZ181" s="1"/>
      <c r="ALA181" s="1"/>
      <c r="ALB181" s="1"/>
      <c r="ALC181" s="1"/>
      <c r="ALD181" s="1"/>
      <c r="ALE181" s="1"/>
      <c r="ALF181" s="1"/>
      <c r="ALG181" s="1"/>
      <c r="ALH181" s="1"/>
      <c r="ALI181" s="1"/>
      <c r="ALJ181" s="1"/>
      <c r="ALK181" s="1"/>
      <c r="ALL181" s="1"/>
      <c r="ALM181" s="1"/>
      <c r="ALN181" s="1"/>
      <c r="ALO181" s="1"/>
      <c r="ALP181" s="1"/>
      <c r="ALQ181" s="1"/>
      <c r="ALR181" s="1"/>
      <c r="ALS181" s="1"/>
      <c r="ALT181" s="1"/>
      <c r="ALU181" s="1"/>
      <c r="ALV181" s="1"/>
      <c r="ALW181" s="1"/>
      <c r="ALX181" s="1"/>
      <c r="ALY181" s="1"/>
      <c r="ALZ181" s="1"/>
      <c r="AMA181" s="1"/>
      <c r="AMB181" s="1"/>
      <c r="AMC181" s="1"/>
      <c r="AMD181" s="1"/>
      <c r="AME181" s="1"/>
      <c r="AMF181" s="1"/>
      <c r="AMG181" s="1"/>
      <c r="AMH181" s="1"/>
      <c r="AMI181" s="1"/>
      <c r="AMJ181" s="1"/>
      <c r="AMK181" s="1"/>
      <c r="AML181" s="1"/>
      <c r="AMM181" s="1"/>
      <c r="AMN181" s="1"/>
      <c r="AMO181" s="1"/>
      <c r="AMP181" s="1"/>
      <c r="AMQ181" s="1"/>
      <c r="AMR181" s="1"/>
      <c r="AMS181" s="1"/>
      <c r="AMT181" s="1"/>
      <c r="AMU181" s="1"/>
      <c r="AMV181" s="1"/>
      <c r="AMW181" s="1"/>
      <c r="AMX181" s="1"/>
      <c r="AMY181" s="1"/>
      <c r="AMZ181" s="1"/>
      <c r="ANA181" s="1"/>
      <c r="ANB181" s="1"/>
      <c r="ANC181" s="1"/>
      <c r="AND181" s="1"/>
      <c r="ANE181" s="1"/>
      <c r="ANF181" s="1"/>
      <c r="ANG181" s="1"/>
      <c r="ANH181" s="1"/>
      <c r="ANI181" s="1"/>
      <c r="ANJ181" s="1"/>
      <c r="ANK181" s="1"/>
      <c r="ANL181" s="1"/>
      <c r="ANM181" s="1"/>
      <c r="ANN181" s="1"/>
      <c r="ANO181" s="1"/>
      <c r="ANP181" s="1"/>
      <c r="ANQ181" s="1"/>
      <c r="ANR181" s="1"/>
      <c r="ANS181" s="1"/>
      <c r="ANT181" s="1"/>
      <c r="ANU181" s="1"/>
      <c r="ANV181" s="1"/>
      <c r="ANW181" s="1"/>
      <c r="ANX181" s="1"/>
      <c r="ANY181" s="1"/>
      <c r="ANZ181" s="1"/>
      <c r="AOA181" s="1"/>
      <c r="AOB181" s="1"/>
      <c r="AOC181" s="1"/>
      <c r="AOD181" s="1"/>
      <c r="AOE181" s="1"/>
      <c r="AOF181" s="1"/>
      <c r="AOG181" s="1"/>
      <c r="AOH181" s="1"/>
      <c r="AOI181" s="1"/>
      <c r="AOJ181" s="1"/>
      <c r="AOK181" s="1"/>
      <c r="AOL181" s="1"/>
      <c r="AOM181" s="1"/>
      <c r="AON181" s="1"/>
      <c r="AOO181" s="1"/>
      <c r="AOP181" s="1"/>
      <c r="AOQ181" s="1"/>
      <c r="AOR181" s="1"/>
      <c r="AOS181" s="1"/>
      <c r="AOT181" s="1"/>
      <c r="AOU181" s="1"/>
      <c r="AOV181" s="1"/>
      <c r="AOW181" s="1"/>
      <c r="AOX181" s="1"/>
      <c r="AOY181" s="1"/>
      <c r="AOZ181" s="1"/>
      <c r="APA181" s="1"/>
      <c r="APB181" s="1"/>
      <c r="APC181" s="1"/>
      <c r="APD181" s="1"/>
      <c r="APE181" s="1"/>
      <c r="APF181" s="1"/>
      <c r="APG181" s="1"/>
      <c r="APH181" s="1"/>
      <c r="API181" s="1"/>
      <c r="APJ181" s="1"/>
      <c r="APK181" s="1"/>
      <c r="APL181" s="1"/>
      <c r="APM181" s="1"/>
      <c r="APN181" s="1"/>
      <c r="APO181" s="1"/>
      <c r="APP181" s="1"/>
      <c r="APQ181" s="1"/>
      <c r="APR181" s="1"/>
      <c r="APS181" s="1"/>
      <c r="APT181" s="1"/>
      <c r="APU181" s="1"/>
      <c r="APV181" s="1"/>
      <c r="APW181" s="1"/>
      <c r="APX181" s="1"/>
      <c r="APY181" s="1"/>
      <c r="APZ181" s="1"/>
      <c r="AQA181" s="1"/>
      <c r="AQB181" s="1"/>
      <c r="AQC181" s="1"/>
      <c r="AQD181" s="1"/>
      <c r="AQE181" s="1"/>
      <c r="AQF181" s="1"/>
      <c r="AQG181" s="1"/>
      <c r="AQH181" s="1"/>
      <c r="AQI181" s="1"/>
      <c r="AQJ181" s="1"/>
      <c r="AQK181" s="1"/>
      <c r="AQL181" s="1"/>
      <c r="AQM181" s="1"/>
      <c r="AQN181" s="1"/>
      <c r="AQO181" s="1"/>
      <c r="AQP181" s="1"/>
      <c r="AQQ181" s="1"/>
      <c r="AQR181" s="1"/>
      <c r="AQS181" s="1"/>
      <c r="AQT181" s="1"/>
      <c r="AQU181" s="1"/>
      <c r="AQV181" s="1"/>
      <c r="AQW181" s="1"/>
      <c r="AQX181" s="1"/>
      <c r="AQY181" s="1"/>
      <c r="AQZ181" s="1"/>
      <c r="ARA181" s="1"/>
      <c r="ARB181" s="1"/>
      <c r="ARC181" s="1"/>
      <c r="ARD181" s="1"/>
      <c r="ARE181" s="1"/>
      <c r="ARF181" s="1"/>
      <c r="ARG181" s="1"/>
      <c r="ARH181" s="1"/>
      <c r="ARI181" s="1"/>
      <c r="ARJ181" s="1"/>
      <c r="ARK181" s="1"/>
      <c r="ARL181" s="1"/>
      <c r="ARM181" s="1"/>
      <c r="ARN181" s="1"/>
      <c r="ARO181" s="1"/>
      <c r="ARP181" s="1"/>
      <c r="ARQ181" s="1"/>
      <c r="ARR181" s="1"/>
      <c r="ARS181" s="1"/>
      <c r="ART181" s="1"/>
      <c r="ARU181" s="1"/>
      <c r="ARV181" s="1"/>
      <c r="ARW181" s="1"/>
      <c r="ARX181" s="1"/>
      <c r="ARY181" s="1"/>
      <c r="ARZ181" s="1"/>
      <c r="ASA181" s="1"/>
      <c r="ASB181" s="1"/>
      <c r="ASC181" s="1"/>
      <c r="ASD181" s="1"/>
      <c r="ASE181" s="1"/>
      <c r="ASF181" s="1"/>
      <c r="ASG181" s="1"/>
      <c r="ASH181" s="1"/>
      <c r="ASI181" s="1"/>
      <c r="ASJ181" s="1"/>
      <c r="ASK181" s="1"/>
      <c r="ASL181" s="1"/>
      <c r="ASM181" s="1"/>
      <c r="ASN181" s="1"/>
      <c r="ASO181" s="1"/>
      <c r="ASP181" s="1"/>
      <c r="ASQ181" s="1"/>
      <c r="ASR181" s="1"/>
      <c r="ASS181" s="1"/>
      <c r="AST181" s="1"/>
      <c r="ASU181" s="1"/>
      <c r="ASV181" s="1"/>
      <c r="ASW181" s="1"/>
      <c r="ASX181" s="1"/>
      <c r="ASY181" s="1"/>
      <c r="ASZ181" s="1"/>
      <c r="ATA181" s="1"/>
      <c r="ATB181" s="1"/>
      <c r="ATC181" s="1"/>
      <c r="ATD181" s="1"/>
      <c r="ATE181" s="1"/>
      <c r="ATF181" s="1"/>
      <c r="ATG181" s="1"/>
      <c r="ATH181" s="1"/>
      <c r="ATI181" s="1"/>
      <c r="ATJ181" s="1"/>
      <c r="ATK181" s="1"/>
      <c r="ATL181" s="1"/>
      <c r="ATM181" s="1"/>
      <c r="ATN181" s="1"/>
      <c r="ATO181" s="1"/>
      <c r="ATP181" s="1"/>
      <c r="ATQ181" s="1"/>
      <c r="ATR181" s="1"/>
      <c r="ATS181" s="1"/>
      <c r="ATT181" s="1"/>
      <c r="ATU181" s="1"/>
      <c r="ATV181" s="1"/>
      <c r="ATW181" s="1"/>
      <c r="ATX181" s="1"/>
      <c r="ATY181" s="1"/>
      <c r="ATZ181" s="1"/>
      <c r="AUA181" s="1"/>
      <c r="AUB181" s="1"/>
      <c r="AUC181" s="1"/>
      <c r="AUD181" s="1"/>
      <c r="AUE181" s="1"/>
      <c r="AUF181" s="1"/>
      <c r="AUG181" s="1"/>
      <c r="AUH181" s="1"/>
    </row>
    <row r="182" spans="1:1230" ht="63.75" customHeight="1">
      <c r="A182" s="251" t="d">
        <v>2023-10-06</v>
      </c>
      <c r="B182" s="7" t="s">
        <v>27</v>
      </c>
      <c r="C182" s="23" t="s">
        <v>339</v>
      </c>
      <c r="D182" s="53" t="s">
        <v>340</v>
      </c>
      <c r="E182" s="53" t="s">
        <v>436</v>
      </c>
      <c r="F182" s="23" t="s">
        <v>477</v>
      </c>
      <c r="G182" s="53" t="s">
        <v>62</v>
      </c>
      <c r="H182" s="53" t="s">
        <v>475</v>
      </c>
      <c r="I182" s="53" t="s">
        <v>80</v>
      </c>
      <c r="J182" s="374" t="s">
        <v>27</v>
      </c>
      <c r="K182" s="118">
        <f t="shared" si="35"/>
        <v>85000</v>
      </c>
      <c r="L182" s="70">
        <f t="shared" si="34"/>
        <v>15000</v>
      </c>
      <c r="M182" s="119">
        <v>100000</v>
      </c>
      <c r="N182" s="215" t="s">
        <v>443</v>
      </c>
      <c r="O182" s="53">
        <v>1</v>
      </c>
      <c r="P182" s="89"/>
      <c r="Q182" s="89"/>
      <c r="R182" s="53" t="s">
        <v>443</v>
      </c>
      <c r="S182" s="53"/>
      <c r="T182" s="53" t="s">
        <v>62</v>
      </c>
      <c r="U182" s="53">
        <v>1</v>
      </c>
      <c r="V182" s="53"/>
      <c r="W182" s="53" t="s">
        <v>476</v>
      </c>
      <c r="X182" s="53"/>
      <c r="Y182" s="53"/>
      <c r="Z182" s="37" t="d">
        <v>2023-10-06</v>
      </c>
      <c r="AA182" s="53"/>
      <c r="AB182" s="53"/>
      <c r="AC182" s="192"/>
      <c r="AD182" s="188"/>
      <c r="AE182" s="89"/>
      <c r="AF182" s="89"/>
      <c r="AG182" s="89"/>
      <c r="AH182" s="89"/>
      <c r="AI182" s="89"/>
      <c r="AJ182" s="78"/>
      <c r="AK182" s="75"/>
      <c r="AL182" s="38">
        <v>1</v>
      </c>
      <c r="AM182" s="312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</row>
    <row r="183" spans="1:1230" ht="63.75" customHeight="1">
      <c r="A183" s="251" t="d">
        <v>2023-10-06</v>
      </c>
      <c r="B183" s="7" t="s">
        <v>27</v>
      </c>
      <c r="C183" s="23" t="s">
        <v>339</v>
      </c>
      <c r="D183" s="53" t="s">
        <v>340</v>
      </c>
      <c r="E183" s="53" t="s">
        <v>436</v>
      </c>
      <c r="F183" s="23" t="s">
        <v>478</v>
      </c>
      <c r="G183" s="53" t="s">
        <v>62</v>
      </c>
      <c r="H183" s="53" t="s">
        <v>479</v>
      </c>
      <c r="I183" s="53" t="s">
        <v>80</v>
      </c>
      <c r="J183" s="374" t="s">
        <v>27</v>
      </c>
      <c r="K183" s="118">
        <f>M183*(0.85)</f>
        <v>85000</v>
      </c>
      <c r="L183" s="70">
        <f t="shared" si="34"/>
        <v>15000</v>
      </c>
      <c r="M183" s="119">
        <v>100000</v>
      </c>
      <c r="N183" s="215" t="s">
        <v>443</v>
      </c>
      <c r="O183" s="53">
        <v>2</v>
      </c>
      <c r="P183" s="89"/>
      <c r="Q183" s="89"/>
      <c r="R183" s="53" t="s">
        <v>443</v>
      </c>
      <c r="S183" s="53"/>
      <c r="T183" s="53" t="s">
        <v>62</v>
      </c>
      <c r="U183" s="53">
        <v>1</v>
      </c>
      <c r="V183" s="53"/>
      <c r="W183" s="53" t="s">
        <v>480</v>
      </c>
      <c r="X183" s="53"/>
      <c r="Y183" s="53"/>
      <c r="Z183" s="37" t="d">
        <v>2023-10-06</v>
      </c>
      <c r="AA183" s="53"/>
      <c r="AB183" s="53"/>
      <c r="AC183" s="192"/>
      <c r="AD183" s="188"/>
      <c r="AE183" s="89"/>
      <c r="AF183" s="89"/>
      <c r="AG183" s="89"/>
      <c r="AH183" s="89"/>
      <c r="AI183" s="89"/>
      <c r="AJ183" s="78"/>
      <c r="AK183" s="75"/>
      <c r="AL183" s="147">
        <v>2</v>
      </c>
      <c r="AM183" s="312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</row>
    <row r="184" spans="1:1230" ht="63.75" customHeight="1">
      <c r="A184" s="266" t="d">
        <v>2024-03-25</v>
      </c>
      <c r="B184" s="71" t="s">
        <v>27</v>
      </c>
      <c r="C184" s="23" t="s">
        <v>339</v>
      </c>
      <c r="D184" s="53" t="s">
        <v>340</v>
      </c>
      <c r="E184" s="53" t="s">
        <v>436</v>
      </c>
      <c r="F184" s="23" t="s">
        <v>481</v>
      </c>
      <c r="G184" s="53" t="s">
        <v>62</v>
      </c>
      <c r="H184" s="53" t="s">
        <v>419</v>
      </c>
      <c r="I184" s="53" t="s">
        <v>80</v>
      </c>
      <c r="J184" s="374" t="s">
        <v>27</v>
      </c>
      <c r="K184" s="118">
        <f>M184*(0.85)</f>
        <v>52700</v>
      </c>
      <c r="L184" s="70">
        <f>M184*(0.15)</f>
        <v>9300</v>
      </c>
      <c r="M184" s="119">
        <v>62000</v>
      </c>
      <c r="N184" s="215"/>
      <c r="O184" s="53"/>
      <c r="P184" s="89"/>
      <c r="Q184" s="89"/>
      <c r="R184" s="53"/>
      <c r="S184" s="53"/>
      <c r="T184" s="53"/>
      <c r="U184" s="53"/>
      <c r="V184" s="53"/>
      <c r="W184" s="53"/>
      <c r="X184" s="53"/>
      <c r="Y184" s="53"/>
      <c r="Z184" s="37"/>
      <c r="AA184" s="53"/>
      <c r="AB184" s="53"/>
      <c r="AC184" s="192"/>
      <c r="AD184" s="188"/>
      <c r="AE184" s="89"/>
      <c r="AF184" s="89"/>
      <c r="AG184" s="89"/>
      <c r="AH184" s="89"/>
      <c r="AI184" s="89"/>
      <c r="AJ184" s="78"/>
      <c r="AK184" s="75"/>
      <c r="AL184" s="147">
        <v>2</v>
      </c>
      <c r="AM184" s="429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</row>
    <row r="185" spans="1:1230" ht="63.75" customHeight="1">
      <c r="A185" s="251" t="d">
        <v>2024-03-25</v>
      </c>
      <c r="B185" s="7" t="s">
        <v>27</v>
      </c>
      <c r="C185" s="23" t="s">
        <v>339</v>
      </c>
      <c r="D185" s="53" t="s">
        <v>340</v>
      </c>
      <c r="E185" s="53" t="s">
        <v>436</v>
      </c>
      <c r="F185" s="23" t="s">
        <v>482</v>
      </c>
      <c r="G185" s="53" t="s">
        <v>62</v>
      </c>
      <c r="H185" s="53" t="s">
        <v>419</v>
      </c>
      <c r="I185" s="53" t="s">
        <v>80</v>
      </c>
      <c r="J185" s="375" t="s">
        <v>27</v>
      </c>
      <c r="K185" s="120">
        <f>M185*(0.85)</f>
        <v>32300</v>
      </c>
      <c r="L185" s="55">
        <f>M185*(0.15)</f>
        <v>5700</v>
      </c>
      <c r="M185" s="370">
        <v>38000</v>
      </c>
      <c r="N185" s="105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79">
        <v>2</v>
      </c>
      <c r="AM185" s="430"/>
    </row>
    <row r="186" spans="1:1230" ht="63.75" customHeight="1">
      <c r="A186" s="268" t="s">
        <v>27</v>
      </c>
      <c r="B186" s="60" t="s">
        <v>27</v>
      </c>
      <c r="C186" s="25"/>
      <c r="D186" s="25" t="s">
        <v>33</v>
      </c>
      <c r="E186" s="73"/>
      <c r="F186" s="25"/>
      <c r="G186" s="73"/>
      <c r="H186" s="25"/>
      <c r="I186" s="25"/>
      <c r="J186" s="204">
        <v>9773873.3100000005</v>
      </c>
      <c r="K186" s="233">
        <f>SUM(K168:K185)</f>
        <v>7993128</v>
      </c>
      <c r="L186" s="150">
        <f>SUM(L168:L185)</f>
        <v>1410552</v>
      </c>
      <c r="M186" s="234">
        <f>SUM(M168:M185)</f>
        <v>9403680</v>
      </c>
      <c r="N186" s="219"/>
      <c r="O186" s="151"/>
      <c r="P186" s="88"/>
      <c r="Q186" s="88"/>
      <c r="R186" s="151"/>
      <c r="S186" s="151"/>
      <c r="T186" s="151"/>
      <c r="U186" s="151"/>
      <c r="V186" s="151"/>
      <c r="W186" s="73"/>
      <c r="X186" s="73"/>
      <c r="Y186" s="73"/>
      <c r="Z186" s="152" t="d">
        <v>2023-10-06</v>
      </c>
      <c r="AA186" s="73"/>
      <c r="AB186" s="73"/>
      <c r="AC186" s="175"/>
      <c r="AD186" s="175"/>
      <c r="AE186" s="88"/>
      <c r="AF186" s="88"/>
      <c r="AG186" s="88"/>
      <c r="AH186" s="88"/>
      <c r="AI186" s="88"/>
      <c r="AJ186" s="86">
        <f>K186/J186</f>
        <v>0.81780556658351033</v>
      </c>
      <c r="AK186" s="77">
        <f>J186-K186</f>
        <v>1780745.3100000005</v>
      </c>
      <c r="AL186" s="39"/>
      <c r="AM186" s="257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</row>
    <row r="187" spans="1:1230" ht="63.75" customHeight="1">
      <c r="A187" s="273" t="d">
        <v>2024-09-30</v>
      </c>
      <c r="B187" s="368" t="s">
        <v>27</v>
      </c>
      <c r="C187" s="23" t="s">
        <v>339</v>
      </c>
      <c r="D187" s="53" t="s">
        <v>483</v>
      </c>
      <c r="E187" s="53" t="s">
        <v>484</v>
      </c>
      <c r="F187" s="23" t="s">
        <v>485</v>
      </c>
      <c r="G187" s="38" t="s">
        <v>62</v>
      </c>
      <c r="H187" s="53" t="s">
        <v>486</v>
      </c>
      <c r="I187" s="53" t="s">
        <v>80</v>
      </c>
      <c r="J187" s="132" t="s">
        <v>27</v>
      </c>
      <c r="K187" s="118">
        <f t="shared" si="35"/>
        <v>425000</v>
      </c>
      <c r="L187" s="70">
        <f t="shared" si="34"/>
        <v>75000</v>
      </c>
      <c r="M187" s="119">
        <v>500000</v>
      </c>
      <c r="N187" s="104"/>
      <c r="O187" s="80"/>
      <c r="P187" s="89"/>
      <c r="Q187" s="89"/>
      <c r="R187" s="80"/>
      <c r="S187" s="80"/>
      <c r="T187" s="80"/>
      <c r="U187" s="80"/>
      <c r="V187" s="80"/>
      <c r="W187" s="53"/>
      <c r="X187" s="53"/>
      <c r="Y187" s="53"/>
      <c r="Z187" s="37"/>
      <c r="AA187" s="53"/>
      <c r="AB187" s="53"/>
      <c r="AC187" s="188"/>
      <c r="AD187" s="188"/>
      <c r="AE187" s="89"/>
      <c r="AF187" s="89"/>
      <c r="AG187" s="89"/>
      <c r="AH187" s="89"/>
      <c r="AI187" s="89"/>
      <c r="AJ187" s="85"/>
      <c r="AK187" s="75"/>
      <c r="AL187" s="38"/>
      <c r="AM187" s="256"/>
    </row>
    <row r="188" spans="1:1230" ht="63.75" customHeight="1">
      <c r="A188" s="251" t="d">
        <v>2023-10-06</v>
      </c>
      <c r="B188" s="7" t="s">
        <v>27</v>
      </c>
      <c r="C188" s="23" t="s">
        <v>339</v>
      </c>
      <c r="D188" s="53" t="s">
        <v>483</v>
      </c>
      <c r="E188" s="53" t="s">
        <v>484</v>
      </c>
      <c r="F188" s="78" t="s">
        <v>487</v>
      </c>
      <c r="G188" s="38" t="s">
        <v>62</v>
      </c>
      <c r="H188" s="53" t="s">
        <v>86</v>
      </c>
      <c r="I188" s="53" t="s">
        <v>80</v>
      </c>
      <c r="J188" s="132" t="s">
        <v>27</v>
      </c>
      <c r="K188" s="118">
        <f t="shared" si="35"/>
        <v>850000</v>
      </c>
      <c r="L188" s="70">
        <f t="shared" si="34"/>
        <v>150000</v>
      </c>
      <c r="M188" s="119">
        <v>1000000</v>
      </c>
      <c r="N188" s="104"/>
      <c r="O188" s="80"/>
      <c r="P188" s="89"/>
      <c r="Q188" s="89"/>
      <c r="R188" s="80"/>
      <c r="S188" s="80"/>
      <c r="T188" s="80"/>
      <c r="U188" s="80"/>
      <c r="V188" s="80"/>
      <c r="W188" s="53" t="s">
        <v>488</v>
      </c>
      <c r="X188" s="53" t="s">
        <v>489</v>
      </c>
      <c r="Y188" s="53"/>
      <c r="Z188" s="37" t="d">
        <v>2023-10-06</v>
      </c>
      <c r="AA188" s="53" t="s">
        <v>383</v>
      </c>
      <c r="AB188" s="53" t="s">
        <v>252</v>
      </c>
      <c r="AC188" s="53"/>
      <c r="AD188" s="188"/>
      <c r="AE188" s="89"/>
      <c r="AF188" s="89"/>
      <c r="AG188" s="89"/>
      <c r="AH188" s="89"/>
      <c r="AI188" s="89"/>
      <c r="AJ188" s="78"/>
      <c r="AK188" s="75"/>
      <c r="AL188" s="38">
        <v>6</v>
      </c>
      <c r="AM188" s="25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</row>
    <row r="189" spans="1:1230" ht="63.75" customHeight="1">
      <c r="A189" s="247" t="s">
        <v>27</v>
      </c>
      <c r="B189" s="25" t="s">
        <v>27</v>
      </c>
      <c r="C189" s="25"/>
      <c r="D189" s="25" t="s">
        <v>33</v>
      </c>
      <c r="E189" s="73"/>
      <c r="F189" s="25"/>
      <c r="G189" s="73"/>
      <c r="H189" s="73"/>
      <c r="I189" s="73"/>
      <c r="J189" s="204">
        <v>2545113</v>
      </c>
      <c r="K189" s="233">
        <f>SUM(K187:K188)</f>
        <v>1275000</v>
      </c>
      <c r="L189" s="150">
        <f>L188</f>
        <v>150000</v>
      </c>
      <c r="M189" s="234">
        <f>SUM(M187:M188)</f>
        <v>1500000</v>
      </c>
      <c r="N189" s="214"/>
      <c r="O189" s="73"/>
      <c r="P189" s="88"/>
      <c r="Q189" s="88"/>
      <c r="R189" s="73"/>
      <c r="S189" s="73"/>
      <c r="T189" s="73"/>
      <c r="U189" s="73"/>
      <c r="V189" s="73"/>
      <c r="W189" s="73"/>
      <c r="X189" s="73"/>
      <c r="Y189" s="73"/>
      <c r="Z189" s="152" t="d">
        <v>2023-10-06</v>
      </c>
      <c r="AA189" s="73"/>
      <c r="AB189" s="73"/>
      <c r="AC189" s="175"/>
      <c r="AD189" s="175"/>
      <c r="AE189" s="88"/>
      <c r="AF189" s="88"/>
      <c r="AG189" s="88"/>
      <c r="AH189" s="88"/>
      <c r="AI189" s="88"/>
      <c r="AJ189" s="86">
        <f>K189/J189</f>
        <v>0.500960075250097</v>
      </c>
      <c r="AK189" s="77">
        <f>J189-K189</f>
        <v>1270113</v>
      </c>
      <c r="AL189" s="39"/>
      <c r="AM189" s="257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</row>
    <row r="190" spans="1:1230" ht="63.75" customHeight="1">
      <c r="A190" s="259" t="d">
        <v>2023-12-13</v>
      </c>
      <c r="B190" s="37" t="s">
        <v>27</v>
      </c>
      <c r="C190" s="23" t="s">
        <v>339</v>
      </c>
      <c r="D190" s="53" t="s">
        <v>490</v>
      </c>
      <c r="E190" s="53" t="s">
        <v>491</v>
      </c>
      <c r="F190" s="23" t="s">
        <v>492</v>
      </c>
      <c r="G190" s="53" t="s">
        <v>62</v>
      </c>
      <c r="H190" s="53" t="s">
        <v>493</v>
      </c>
      <c r="I190" s="53" t="s">
        <v>80</v>
      </c>
      <c r="J190" s="132" t="s">
        <v>27</v>
      </c>
      <c r="K190" s="118">
        <f>M190*(0.85)</f>
        <v>4123351.4874999998</v>
      </c>
      <c r="L190" s="70">
        <f>M190*(0.15)</f>
        <v>727650.26249999995</v>
      </c>
      <c r="M190" s="119">
        <v>4851001.75</v>
      </c>
      <c r="N190" s="215"/>
      <c r="O190" s="53"/>
      <c r="P190" s="89"/>
      <c r="Q190" s="89"/>
      <c r="R190" s="53"/>
      <c r="S190" s="53"/>
      <c r="T190" s="53"/>
      <c r="U190" s="53"/>
      <c r="V190" s="53"/>
      <c r="W190" s="53"/>
      <c r="X190" s="53"/>
      <c r="Y190" s="53"/>
      <c r="Z190" s="37"/>
      <c r="AA190" s="53"/>
      <c r="AB190" s="53"/>
      <c r="AC190" s="188"/>
      <c r="AD190" s="188"/>
      <c r="AE190" s="89"/>
      <c r="AF190" s="89"/>
      <c r="AG190" s="89"/>
      <c r="AH190" s="89"/>
      <c r="AI190" s="89"/>
      <c r="AJ190" s="85"/>
      <c r="AK190" s="75"/>
      <c r="AL190" s="38"/>
      <c r="AM190" s="256"/>
    </row>
    <row r="191" spans="1:1230" ht="63.75" customHeight="1">
      <c r="A191" s="247" t="s">
        <v>27</v>
      </c>
      <c r="B191" s="25" t="s">
        <v>27</v>
      </c>
      <c r="C191" s="25"/>
      <c r="D191" s="25" t="s">
        <v>33</v>
      </c>
      <c r="E191" s="73"/>
      <c r="F191" s="25"/>
      <c r="G191" s="73"/>
      <c r="H191" s="73"/>
      <c r="I191" s="73"/>
      <c r="J191" s="204">
        <v>5790018</v>
      </c>
      <c r="K191" s="233">
        <f>SUM(K190)</f>
        <v>4123351.4874999998</v>
      </c>
      <c r="L191" s="150">
        <f>SUM(L187:L189)</f>
        <v>375000</v>
      </c>
      <c r="M191" s="234">
        <f>SUM(M190)</f>
        <v>4851001.75</v>
      </c>
      <c r="N191" s="214"/>
      <c r="O191" s="73"/>
      <c r="P191" s="88"/>
      <c r="Q191" s="88"/>
      <c r="R191" s="73"/>
      <c r="S191" s="73"/>
      <c r="T191" s="73"/>
      <c r="U191" s="73"/>
      <c r="V191" s="73"/>
      <c r="W191" s="73"/>
      <c r="X191" s="73"/>
      <c r="Y191" s="73"/>
      <c r="Z191" s="152"/>
      <c r="AA191" s="73"/>
      <c r="AB191" s="73"/>
      <c r="AC191" s="175"/>
      <c r="AD191" s="175"/>
      <c r="AE191" s="88"/>
      <c r="AF191" s="88"/>
      <c r="AG191" s="88"/>
      <c r="AH191" s="88"/>
      <c r="AI191" s="88"/>
      <c r="AJ191" s="86">
        <f>K191/J191</f>
        <v>0.71214830204327517</v>
      </c>
      <c r="AK191" s="77">
        <f>J191-K191</f>
        <v>1666666.5125000002</v>
      </c>
      <c r="AL191" s="39"/>
      <c r="AM191" s="257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</row>
    <row r="192" spans="1:1230" ht="63.75" customHeight="1">
      <c r="A192" s="259" t="d">
        <v>2023-12-13</v>
      </c>
      <c r="B192" s="37" t="s">
        <v>27</v>
      </c>
      <c r="C192" s="23" t="s">
        <v>339</v>
      </c>
      <c r="D192" s="53" t="s">
        <v>494</v>
      </c>
      <c r="E192" s="53" t="s">
        <v>495</v>
      </c>
      <c r="F192" s="23" t="s">
        <v>496</v>
      </c>
      <c r="G192" s="53" t="s">
        <v>62</v>
      </c>
      <c r="H192" s="53" t="s">
        <v>493</v>
      </c>
      <c r="I192" s="53" t="s">
        <v>80</v>
      </c>
      <c r="J192" s="132" t="s">
        <v>27</v>
      </c>
      <c r="K192" s="118">
        <f>M192*(0.85)</f>
        <v>5195422.87</v>
      </c>
      <c r="L192" s="70">
        <f>M192*(0.15)</f>
        <v>916839.33</v>
      </c>
      <c r="M192" s="119">
        <v>6112262.2000000002</v>
      </c>
      <c r="N192" s="215"/>
      <c r="O192" s="53"/>
      <c r="P192" s="89"/>
      <c r="Q192" s="89"/>
      <c r="R192" s="53"/>
      <c r="S192" s="53"/>
      <c r="T192" s="53"/>
      <c r="U192" s="53"/>
      <c r="V192" s="53"/>
      <c r="W192" s="53"/>
      <c r="X192" s="53"/>
      <c r="Y192" s="53"/>
      <c r="Z192" s="37"/>
      <c r="AA192" s="53"/>
      <c r="AB192" s="53"/>
      <c r="AC192" s="188"/>
      <c r="AD192" s="188"/>
      <c r="AE192" s="89"/>
      <c r="AF192" s="89"/>
      <c r="AG192" s="89"/>
      <c r="AH192" s="89"/>
      <c r="AI192" s="89"/>
      <c r="AJ192" s="85"/>
      <c r="AK192" s="75"/>
      <c r="AL192" s="38"/>
      <c r="AM192" s="256"/>
    </row>
    <row r="193" spans="1:110" ht="63.75" customHeight="1">
      <c r="A193" s="247" t="s">
        <v>27</v>
      </c>
      <c r="B193" s="25" t="s">
        <v>27</v>
      </c>
      <c r="C193" s="25"/>
      <c r="D193" s="25" t="s">
        <v>33</v>
      </c>
      <c r="E193" s="73"/>
      <c r="F193" s="25"/>
      <c r="G193" s="73"/>
      <c r="H193" s="73"/>
      <c r="I193" s="73"/>
      <c r="J193" s="204">
        <v>5195423</v>
      </c>
      <c r="K193" s="233">
        <f>SUM(K192)</f>
        <v>5195422.87</v>
      </c>
      <c r="L193" s="150">
        <f>SUM(L192)</f>
        <v>916839.33</v>
      </c>
      <c r="M193" s="234">
        <f>SUM(M192)</f>
        <v>6112262.2000000002</v>
      </c>
      <c r="N193" s="214"/>
      <c r="O193" s="73"/>
      <c r="P193" s="88"/>
      <c r="Q193" s="88"/>
      <c r="R193" s="73"/>
      <c r="S193" s="73"/>
      <c r="T193" s="73"/>
      <c r="U193" s="73"/>
      <c r="V193" s="73"/>
      <c r="W193" s="73"/>
      <c r="X193" s="73"/>
      <c r="Y193" s="73"/>
      <c r="Z193" s="152"/>
      <c r="AA193" s="73"/>
      <c r="AB193" s="73"/>
      <c r="AC193" s="175"/>
      <c r="AD193" s="175"/>
      <c r="AE193" s="88"/>
      <c r="AF193" s="88"/>
      <c r="AG193" s="88"/>
      <c r="AH193" s="88"/>
      <c r="AI193" s="88"/>
      <c r="AJ193" s="86">
        <f>K193/J193</f>
        <v>0.99999997497797588</v>
      </c>
      <c r="AK193" s="77">
        <f>J193-K193</f>
        <v>0.12999999988824129</v>
      </c>
      <c r="AL193" s="39"/>
      <c r="AM193" s="257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</row>
    <row r="194" spans="1:110" ht="63.75" customHeight="1">
      <c r="A194" s="255" t="s">
        <v>27</v>
      </c>
      <c r="B194" s="23" t="s">
        <v>27</v>
      </c>
      <c r="C194" s="23" t="s">
        <v>339</v>
      </c>
      <c r="D194" s="53" t="s">
        <v>497</v>
      </c>
      <c r="E194" s="53" t="s">
        <v>498</v>
      </c>
      <c r="F194" s="23" t="s">
        <v>27</v>
      </c>
      <c r="G194" s="53" t="s">
        <v>27</v>
      </c>
      <c r="H194" s="53" t="s">
        <v>27</v>
      </c>
      <c r="I194" s="53" t="s">
        <v>27</v>
      </c>
      <c r="J194" s="132" t="s">
        <v>27</v>
      </c>
      <c r="K194" s="118">
        <v>0</v>
      </c>
      <c r="L194" s="70">
        <v>0</v>
      </c>
      <c r="M194" s="119">
        <v>0</v>
      </c>
      <c r="N194" s="215"/>
      <c r="O194" s="53"/>
      <c r="P194" s="89"/>
      <c r="Q194" s="89"/>
      <c r="R194" s="53"/>
      <c r="S194" s="53"/>
      <c r="T194" s="53"/>
      <c r="U194" s="53"/>
      <c r="V194" s="53"/>
      <c r="W194" s="53"/>
      <c r="X194" s="53"/>
      <c r="Y194" s="53"/>
      <c r="Z194" s="37"/>
      <c r="AA194" s="53"/>
      <c r="AB194" s="53"/>
      <c r="AC194" s="188"/>
      <c r="AD194" s="188"/>
      <c r="AE194" s="89"/>
      <c r="AF194" s="89"/>
      <c r="AG194" s="89"/>
      <c r="AH194" s="89"/>
      <c r="AI194" s="89"/>
      <c r="AJ194" s="85"/>
      <c r="AK194" s="75"/>
      <c r="AL194" s="38" t="s">
        <v>27</v>
      </c>
      <c r="AM194" s="25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</row>
    <row r="195" spans="1:110" ht="63.75" customHeight="1">
      <c r="A195" s="247" t="s">
        <v>27</v>
      </c>
      <c r="B195" s="25" t="s">
        <v>27</v>
      </c>
      <c r="C195" s="25"/>
      <c r="D195" s="25" t="s">
        <v>33</v>
      </c>
      <c r="E195" s="73"/>
      <c r="F195" s="25"/>
      <c r="G195" s="73"/>
      <c r="H195" s="73"/>
      <c r="I195" s="73"/>
      <c r="J195" s="204">
        <v>777455</v>
      </c>
      <c r="K195" s="233">
        <v>0</v>
      </c>
      <c r="L195" s="150">
        <v>0</v>
      </c>
      <c r="M195" s="234">
        <v>0</v>
      </c>
      <c r="N195" s="214"/>
      <c r="O195" s="73"/>
      <c r="P195" s="88"/>
      <c r="Q195" s="88"/>
      <c r="R195" s="73"/>
      <c r="S195" s="73"/>
      <c r="T195" s="73"/>
      <c r="U195" s="73"/>
      <c r="V195" s="73"/>
      <c r="W195" s="73"/>
      <c r="X195" s="73"/>
      <c r="Y195" s="73"/>
      <c r="Z195" s="152"/>
      <c r="AA195" s="73"/>
      <c r="AB195" s="73"/>
      <c r="AC195" s="175"/>
      <c r="AD195" s="175"/>
      <c r="AE195" s="88"/>
      <c r="AF195" s="88"/>
      <c r="AG195" s="88"/>
      <c r="AH195" s="88"/>
      <c r="AI195" s="88"/>
      <c r="AJ195" s="86">
        <f>K195/J195</f>
        <v>0</v>
      </c>
      <c r="AK195" s="77">
        <f>J195-K195</f>
        <v>777455</v>
      </c>
      <c r="AL195" s="39"/>
      <c r="AM195" s="257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</row>
    <row r="196" spans="1:110" ht="94.5" customHeight="1">
      <c r="A196" s="251" t="d">
        <v>2023-10-06</v>
      </c>
      <c r="B196" s="7" t="s">
        <v>27</v>
      </c>
      <c r="C196" s="23" t="s">
        <v>499</v>
      </c>
      <c r="D196" s="53" t="s">
        <v>500</v>
      </c>
      <c r="E196" s="53" t="s">
        <v>501</v>
      </c>
      <c r="F196" s="23" t="s">
        <v>502</v>
      </c>
      <c r="G196" s="53" t="s">
        <v>30</v>
      </c>
      <c r="H196" s="53" t="s">
        <v>30</v>
      </c>
      <c r="I196" s="72" t="s">
        <v>26</v>
      </c>
      <c r="J196" s="132" t="s">
        <v>27</v>
      </c>
      <c r="K196" s="118">
        <f>M196*(0.85)</f>
        <v>2208677.5784999998</v>
      </c>
      <c r="L196" s="70">
        <f t="shared" si="34"/>
        <v>389766.63149999996</v>
      </c>
      <c r="M196" s="119">
        <v>2598444.21</v>
      </c>
      <c r="N196" s="213"/>
      <c r="O196" s="70"/>
      <c r="P196" s="89"/>
      <c r="Q196" s="89"/>
      <c r="R196" s="70"/>
      <c r="S196" s="70"/>
      <c r="T196" s="70"/>
      <c r="U196" s="70"/>
      <c r="V196" s="70"/>
      <c r="W196" s="53" t="s">
        <v>503</v>
      </c>
      <c r="X196" s="53" t="s">
        <v>504</v>
      </c>
      <c r="Y196" s="53" t="s">
        <v>505</v>
      </c>
      <c r="Z196" s="37" t="d">
        <v>2023-10-06</v>
      </c>
      <c r="AA196" s="53" t="s">
        <v>506</v>
      </c>
      <c r="AB196" s="53"/>
      <c r="AC196" s="38"/>
      <c r="AD196" s="89"/>
      <c r="AE196" s="89"/>
      <c r="AF196" s="89"/>
      <c r="AG196" s="89"/>
      <c r="AH196" s="89"/>
      <c r="AI196" s="89"/>
      <c r="AJ196" s="78"/>
      <c r="AK196" s="75"/>
      <c r="AL196" s="78">
        <v>0</v>
      </c>
      <c r="AM196" s="25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</row>
    <row r="197" spans="1:110" ht="63.75" customHeight="1">
      <c r="A197" s="274" t="s">
        <v>27</v>
      </c>
      <c r="B197" s="74" t="s">
        <v>27</v>
      </c>
      <c r="C197" s="25"/>
      <c r="D197" s="25" t="s">
        <v>33</v>
      </c>
      <c r="E197" s="39"/>
      <c r="F197" s="25"/>
      <c r="G197" s="39"/>
      <c r="H197" s="39"/>
      <c r="I197" s="39"/>
      <c r="J197" s="204">
        <v>2208677</v>
      </c>
      <c r="K197" s="233">
        <f>SUM(K196)</f>
        <v>2208677.5784999998</v>
      </c>
      <c r="L197" s="150">
        <f>L196</f>
        <v>389766.63149999996</v>
      </c>
      <c r="M197" s="234">
        <f>SUM(M196)</f>
        <v>2598444.21</v>
      </c>
      <c r="N197" s="106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37" t="d">
        <v>2023-10-06</v>
      </c>
      <c r="AA197" s="89"/>
      <c r="AB197" s="89"/>
      <c r="AC197" s="89"/>
      <c r="AD197" s="89"/>
      <c r="AE197" s="89"/>
      <c r="AF197" s="89"/>
      <c r="AG197" s="89"/>
      <c r="AH197" s="89"/>
      <c r="AI197" s="89"/>
      <c r="AJ197" s="86">
        <f>K197/J197</f>
        <v>1.0000002619215032</v>
      </c>
      <c r="AK197" s="77">
        <f>J197-K197</f>
        <v>-0.57849999982863665</v>
      </c>
      <c r="AL197" s="88"/>
      <c r="AM197" s="257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</row>
    <row r="198" spans="1:110" ht="63.75" customHeight="1">
      <c r="A198" s="409" t="d">
        <v>2024-09-30</v>
      </c>
      <c r="B198" s="338"/>
      <c r="C198" s="23" t="s">
        <v>499</v>
      </c>
      <c r="D198" s="53" t="s">
        <v>117</v>
      </c>
      <c r="E198" s="53" t="s">
        <v>507</v>
      </c>
      <c r="F198" s="23" t="s">
        <v>515</v>
      </c>
      <c r="G198" s="53" t="s">
        <v>30</v>
      </c>
      <c r="H198" s="53" t="s">
        <v>30</v>
      </c>
      <c r="I198" s="72" t="s">
        <v>26</v>
      </c>
      <c r="J198" s="132" t="s">
        <v>27</v>
      </c>
      <c r="K198" s="118">
        <f>M198*(0.85)</f>
        <v>510000</v>
      </c>
      <c r="L198" s="70">
        <f>M198*(0.15)</f>
        <v>90000</v>
      </c>
      <c r="M198" s="371">
        <v>600000</v>
      </c>
      <c r="N198" s="106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37"/>
      <c r="AA198" s="89"/>
      <c r="AB198" s="89"/>
      <c r="AC198" s="89"/>
      <c r="AD198" s="89"/>
      <c r="AE198" s="89"/>
      <c r="AF198" s="89"/>
      <c r="AG198" s="89"/>
      <c r="AH198" s="89"/>
      <c r="AI198" s="89"/>
      <c r="AJ198" s="85"/>
      <c r="AK198" s="75"/>
      <c r="AL198" s="89"/>
      <c r="AM198" s="256"/>
    </row>
    <row r="199" spans="1:110" ht="98.25" customHeight="1">
      <c r="A199" s="258" t="d">
        <v>2024-06-03</v>
      </c>
      <c r="B199" s="23" t="s">
        <v>27</v>
      </c>
      <c r="C199" s="23" t="s">
        <v>499</v>
      </c>
      <c r="D199" s="53" t="s">
        <v>117</v>
      </c>
      <c r="E199" s="53" t="s">
        <v>507</v>
      </c>
      <c r="F199" s="23" t="s">
        <v>508</v>
      </c>
      <c r="G199" s="53" t="s">
        <v>30</v>
      </c>
      <c r="H199" s="53" t="s">
        <v>30</v>
      </c>
      <c r="I199" s="72" t="s">
        <v>26</v>
      </c>
      <c r="J199" s="132" t="s">
        <v>27</v>
      </c>
      <c r="K199" s="118">
        <f>M199*(0.85)</f>
        <v>255000</v>
      </c>
      <c r="L199" s="70">
        <f>M199*(0.15)</f>
        <v>45000</v>
      </c>
      <c r="M199" s="119">
        <v>300000</v>
      </c>
      <c r="N199" s="106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37"/>
      <c r="AA199" s="89"/>
      <c r="AB199" s="89"/>
      <c r="AC199" s="89"/>
      <c r="AD199" s="89"/>
      <c r="AE199" s="89"/>
      <c r="AF199" s="89"/>
      <c r="AG199" s="89"/>
      <c r="AH199" s="89"/>
      <c r="AI199" s="89"/>
      <c r="AJ199" s="85"/>
      <c r="AK199" s="75"/>
      <c r="AL199" s="89">
        <v>0</v>
      </c>
      <c r="AM199" s="256"/>
    </row>
    <row r="200" spans="1:110" s="2" customFormat="1" ht="63.75" customHeight="1">
      <c r="A200" s="255" t="s">
        <v>27</v>
      </c>
      <c r="B200" s="23" t="s">
        <v>27</v>
      </c>
      <c r="C200" s="88"/>
      <c r="D200" s="25" t="s">
        <v>33</v>
      </c>
      <c r="E200" s="88"/>
      <c r="F200" s="39"/>
      <c r="G200" s="39"/>
      <c r="H200" s="39"/>
      <c r="I200" s="39"/>
      <c r="J200" s="133">
        <v>1617145.59</v>
      </c>
      <c r="K200" s="121">
        <f>K198+K199</f>
        <v>765000</v>
      </c>
      <c r="L200" s="77">
        <f>L198+L199</f>
        <v>135000</v>
      </c>
      <c r="M200" s="122">
        <f>M198+M199</f>
        <v>900000</v>
      </c>
      <c r="N200" s="107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4"/>
      <c r="AH200" s="94"/>
      <c r="AI200" s="94"/>
      <c r="AJ200" s="86">
        <f>K200/J200</f>
        <v>0.47305573767170833</v>
      </c>
      <c r="AK200" s="77">
        <f>J200-K200</f>
        <v>852145.59000000008</v>
      </c>
      <c r="AL200" s="88"/>
      <c r="AM200" s="257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</row>
    <row r="201" spans="1:110" ht="91.5" customHeight="1">
      <c r="A201" s="275" t="s">
        <v>27</v>
      </c>
      <c r="B201" s="23" t="s">
        <v>27</v>
      </c>
      <c r="C201" s="23" t="s">
        <v>499</v>
      </c>
      <c r="D201" s="53" t="s">
        <v>509</v>
      </c>
      <c r="E201" s="53" t="s">
        <v>510</v>
      </c>
      <c r="F201" s="38" t="s">
        <v>27</v>
      </c>
      <c r="G201" s="38" t="s">
        <v>27</v>
      </c>
      <c r="H201" s="38" t="s">
        <v>27</v>
      </c>
      <c r="I201" s="38" t="s">
        <v>27</v>
      </c>
      <c r="J201" s="134" t="s">
        <v>27</v>
      </c>
      <c r="K201" s="123">
        <v>0</v>
      </c>
      <c r="L201" s="76">
        <v>0</v>
      </c>
      <c r="M201" s="124">
        <v>0</v>
      </c>
      <c r="N201" s="106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25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</row>
    <row r="202" spans="1:110" s="2" customFormat="1" ht="63.75" customHeight="1">
      <c r="A202" s="276" t="s">
        <v>27</v>
      </c>
      <c r="B202" s="74" t="s">
        <v>27</v>
      </c>
      <c r="C202" s="73"/>
      <c r="D202" s="25" t="s">
        <v>33</v>
      </c>
      <c r="E202" s="39" t="s">
        <v>27</v>
      </c>
      <c r="F202" s="39" t="s">
        <v>27</v>
      </c>
      <c r="G202" s="39"/>
      <c r="H202" s="39"/>
      <c r="I202" s="39"/>
      <c r="J202" s="133">
        <v>239206</v>
      </c>
      <c r="K202" s="121">
        <v>0</v>
      </c>
      <c r="L202" s="77">
        <v>0</v>
      </c>
      <c r="M202" s="122">
        <v>0</v>
      </c>
      <c r="N202" s="108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  <c r="AC202" s="95"/>
      <c r="AD202" s="95"/>
      <c r="AE202" s="95"/>
      <c r="AF202" s="95"/>
      <c r="AG202" s="95"/>
      <c r="AH202" s="95"/>
      <c r="AI202" s="95"/>
      <c r="AJ202" s="96">
        <f>K202/J202</f>
        <v>0</v>
      </c>
      <c r="AK202" s="77">
        <f>J202-K202</f>
        <v>239206</v>
      </c>
      <c r="AL202" s="88"/>
      <c r="AM202" s="257"/>
      <c r="AN202" s="4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</row>
    <row r="203" spans="1:110" s="35" customFormat="1" ht="63.75" customHeight="1">
      <c r="A203" s="286"/>
      <c r="B203" s="135" t="s">
        <v>27</v>
      </c>
      <c r="C203" s="135" t="s">
        <v>511</v>
      </c>
      <c r="D203" s="136" t="s">
        <v>340</v>
      </c>
      <c r="E203" s="136" t="s">
        <v>512</v>
      </c>
      <c r="F203" s="139" t="s">
        <v>27</v>
      </c>
      <c r="G203" s="139" t="s">
        <v>27</v>
      </c>
      <c r="H203" s="51" t="s">
        <v>27</v>
      </c>
      <c r="I203" s="139" t="s">
        <v>27</v>
      </c>
      <c r="J203" s="287" t="s">
        <v>27</v>
      </c>
      <c r="K203" s="240">
        <v>0</v>
      </c>
      <c r="L203" s="197">
        <v>0</v>
      </c>
      <c r="M203" s="241">
        <v>0</v>
      </c>
      <c r="N203" s="288"/>
      <c r="O203" s="289"/>
      <c r="P203" s="289"/>
      <c r="Q203" s="289"/>
      <c r="R203" s="289"/>
      <c r="S203" s="289"/>
      <c r="T203" s="289"/>
      <c r="U203" s="289"/>
      <c r="V203" s="289"/>
      <c r="W203" s="289"/>
      <c r="X203" s="289"/>
      <c r="Y203" s="289"/>
      <c r="Z203" s="289"/>
      <c r="AA203" s="289"/>
      <c r="AB203" s="289"/>
      <c r="AC203" s="289"/>
      <c r="AD203" s="289"/>
      <c r="AE203" s="289"/>
      <c r="AF203" s="289"/>
      <c r="AG203" s="289"/>
      <c r="AH203" s="289"/>
      <c r="AI203" s="289"/>
      <c r="AJ203" s="290"/>
      <c r="AK203" s="200"/>
      <c r="AL203" s="143"/>
      <c r="AM203" s="256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56"/>
    </row>
    <row r="204" spans="1:110" s="2" customFormat="1" ht="94.5" customHeight="1">
      <c r="A204" s="303" t="s">
        <v>27</v>
      </c>
      <c r="B204" s="292" t="s">
        <v>27</v>
      </c>
      <c r="C204" s="291"/>
      <c r="D204" s="292" t="s">
        <v>33</v>
      </c>
      <c r="E204" s="293" t="s">
        <v>27</v>
      </c>
      <c r="F204" s="293" t="s">
        <v>27</v>
      </c>
      <c r="G204" s="293"/>
      <c r="H204" s="293"/>
      <c r="I204" s="293"/>
      <c r="J204" s="294">
        <v>2958915</v>
      </c>
      <c r="K204" s="295">
        <v>0</v>
      </c>
      <c r="L204" s="296">
        <v>0</v>
      </c>
      <c r="M204" s="297">
        <v>0</v>
      </c>
      <c r="N204" s="298"/>
      <c r="O204" s="299"/>
      <c r="P204" s="299"/>
      <c r="Q204" s="299"/>
      <c r="R204" s="299"/>
      <c r="S204" s="299"/>
      <c r="T204" s="299"/>
      <c r="U204" s="299"/>
      <c r="V204" s="299"/>
      <c r="W204" s="299"/>
      <c r="X204" s="299"/>
      <c r="Y204" s="299"/>
      <c r="Z204" s="299"/>
      <c r="AA204" s="299"/>
      <c r="AB204" s="299"/>
      <c r="AC204" s="299"/>
      <c r="AD204" s="299"/>
      <c r="AE204" s="299"/>
      <c r="AF204" s="299"/>
      <c r="AG204" s="299"/>
      <c r="AH204" s="299"/>
      <c r="AI204" s="299"/>
      <c r="AJ204" s="300">
        <f>K204/J204</f>
        <v>0</v>
      </c>
      <c r="AK204" s="296">
        <f>J204-K204</f>
        <v>2958915</v>
      </c>
      <c r="AL204" s="301"/>
      <c r="AM204" s="257"/>
      <c r="AN204" s="4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</row>
    <row r="205" spans="1:110" s="35" customFormat="1" ht="94.5" customHeight="1">
      <c r="A205" s="416"/>
      <c r="B205" s="302"/>
      <c r="C205" s="417" t="s">
        <v>511</v>
      </c>
      <c r="D205" s="136" t="s">
        <v>340</v>
      </c>
      <c r="E205" s="146" t="s">
        <v>513</v>
      </c>
      <c r="F205" s="139" t="s">
        <v>27</v>
      </c>
      <c r="G205" s="139" t="s">
        <v>27</v>
      </c>
      <c r="H205" s="51" t="s">
        <v>27</v>
      </c>
      <c r="I205" s="139" t="s">
        <v>27</v>
      </c>
      <c r="J205" s="287" t="s">
        <v>27</v>
      </c>
      <c r="K205" s="240">
        <f>M205*(0.85)</f>
        <v>0</v>
      </c>
      <c r="L205" s="197">
        <f t="shared" ref="L205" si="44">M205*(0.15)</f>
        <v>0</v>
      </c>
      <c r="M205" s="241">
        <v>0</v>
      </c>
      <c r="N205" s="288"/>
      <c r="O205" s="289"/>
      <c r="P205" s="289"/>
      <c r="Q205" s="289"/>
      <c r="R205" s="289"/>
      <c r="S205" s="289"/>
      <c r="T205" s="289"/>
      <c r="U205" s="289"/>
      <c r="V205" s="289"/>
      <c r="W205" s="289"/>
      <c r="X205" s="289"/>
      <c r="Y205" s="289"/>
      <c r="Z205" s="289"/>
      <c r="AA205" s="289"/>
      <c r="AB205" s="289"/>
      <c r="AC205" s="289"/>
      <c r="AD205" s="289"/>
      <c r="AE205" s="289"/>
      <c r="AF205" s="289"/>
      <c r="AG205" s="289"/>
      <c r="AH205" s="289"/>
      <c r="AI205" s="289"/>
      <c r="AJ205" s="290"/>
      <c r="AK205" s="200"/>
      <c r="AL205" s="143"/>
      <c r="AM205" s="256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58"/>
      <c r="CR205" s="157"/>
      <c r="CS205" s="157"/>
      <c r="CT205" s="157"/>
      <c r="CU205" s="157"/>
      <c r="CV205" s="157"/>
      <c r="CW205" s="157"/>
      <c r="CX205" s="157"/>
      <c r="CY205" s="157"/>
      <c r="CZ205" s="157"/>
      <c r="DA205" s="157"/>
      <c r="DB205" s="157"/>
      <c r="DC205" s="157"/>
      <c r="DD205" s="157"/>
      <c r="DE205" s="157"/>
      <c r="DF205" s="157"/>
    </row>
    <row r="206" spans="1:110" s="2" customFormat="1" ht="63.75" customHeight="1">
      <c r="A206" s="303" t="s">
        <v>27</v>
      </c>
      <c r="B206" s="293" t="s">
        <v>27</v>
      </c>
      <c r="C206" s="301"/>
      <c r="D206" s="292" t="s">
        <v>33</v>
      </c>
      <c r="E206" s="293" t="s">
        <v>27</v>
      </c>
      <c r="F206" s="293" t="s">
        <v>27</v>
      </c>
      <c r="G206" s="293"/>
      <c r="H206" s="293"/>
      <c r="I206" s="293"/>
      <c r="J206" s="294">
        <v>2655000</v>
      </c>
      <c r="K206" s="295">
        <v>0</v>
      </c>
      <c r="L206" s="296">
        <v>0</v>
      </c>
      <c r="M206" s="297">
        <v>0</v>
      </c>
      <c r="N206" s="298"/>
      <c r="O206" s="299"/>
      <c r="P206" s="299"/>
      <c r="Q206" s="299"/>
      <c r="R206" s="299"/>
      <c r="S206" s="299"/>
      <c r="T206" s="299"/>
      <c r="U206" s="299"/>
      <c r="V206" s="299"/>
      <c r="W206" s="299"/>
      <c r="X206" s="299"/>
      <c r="Y206" s="299"/>
      <c r="Z206" s="299"/>
      <c r="AA206" s="299"/>
      <c r="AB206" s="299"/>
      <c r="AC206" s="299"/>
      <c r="AD206" s="299"/>
      <c r="AE206" s="299"/>
      <c r="AF206" s="299"/>
      <c r="AG206" s="299"/>
      <c r="AH206" s="299"/>
      <c r="AI206" s="299"/>
      <c r="AJ206" s="300">
        <f>K206/J206</f>
        <v>0</v>
      </c>
      <c r="AK206" s="296">
        <f>J206-K206</f>
        <v>2655000</v>
      </c>
      <c r="AL206" s="301"/>
      <c r="AM206" s="257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</row>
    <row r="207" spans="1:110" s="4" customFormat="1" ht="92.25" customHeight="1">
      <c r="A207" s="304"/>
      <c r="B207" s="135"/>
      <c r="C207" s="135" t="s">
        <v>511</v>
      </c>
      <c r="D207" s="136" t="s">
        <v>340</v>
      </c>
      <c r="E207" s="136" t="s">
        <v>514</v>
      </c>
      <c r="F207" s="136" t="s">
        <v>27</v>
      </c>
      <c r="G207" s="305" t="s">
        <v>27</v>
      </c>
      <c r="H207" s="51" t="s">
        <v>27</v>
      </c>
      <c r="I207" s="305" t="s">
        <v>27</v>
      </c>
      <c r="J207" s="306" t="s">
        <v>27</v>
      </c>
      <c r="K207" s="240">
        <f>M207*(0.85)</f>
        <v>0</v>
      </c>
      <c r="L207" s="197">
        <f t="shared" ref="L207" si="45">M207*(0.15)</f>
        <v>0</v>
      </c>
      <c r="M207" s="241">
        <v>0</v>
      </c>
      <c r="N207" s="307"/>
      <c r="O207" s="308"/>
      <c r="P207" s="308"/>
      <c r="Q207" s="308"/>
      <c r="R207" s="308"/>
      <c r="S207" s="308"/>
      <c r="T207" s="308"/>
      <c r="U207" s="308"/>
      <c r="V207" s="308"/>
      <c r="W207" s="308"/>
      <c r="X207" s="308"/>
      <c r="Y207" s="308"/>
      <c r="Z207" s="308"/>
      <c r="AA207" s="308"/>
      <c r="AB207" s="308"/>
      <c r="AC207" s="308"/>
      <c r="AD207" s="308"/>
      <c r="AE207" s="308"/>
      <c r="AF207" s="308"/>
      <c r="AG207" s="308"/>
      <c r="AH207" s="308"/>
      <c r="AI207" s="308"/>
      <c r="AJ207" s="309"/>
      <c r="AK207" s="310"/>
      <c r="AL207" s="311"/>
      <c r="AM207" s="254"/>
    </row>
    <row r="208" spans="1:110" s="2" customFormat="1" ht="63.75" customHeight="1" thickBot="1">
      <c r="A208" s="277" t="s">
        <v>27</v>
      </c>
      <c r="B208" s="278" t="s">
        <v>27</v>
      </c>
      <c r="C208" s="279"/>
      <c r="D208" s="280" t="s">
        <v>33</v>
      </c>
      <c r="E208" s="278" t="s">
        <v>27</v>
      </c>
      <c r="F208" s="278" t="s">
        <v>27</v>
      </c>
      <c r="G208" s="278"/>
      <c r="H208" s="278"/>
      <c r="I208" s="278"/>
      <c r="J208" s="281">
        <v>2658943</v>
      </c>
      <c r="K208" s="125">
        <v>0</v>
      </c>
      <c r="L208" s="126">
        <v>0</v>
      </c>
      <c r="M208" s="127">
        <v>0</v>
      </c>
      <c r="N208" s="282"/>
      <c r="O208" s="283"/>
      <c r="P208" s="283"/>
      <c r="Q208" s="283"/>
      <c r="R208" s="283"/>
      <c r="S208" s="283"/>
      <c r="T208" s="283"/>
      <c r="U208" s="283"/>
      <c r="V208" s="283"/>
      <c r="W208" s="283"/>
      <c r="X208" s="283"/>
      <c r="Y208" s="283"/>
      <c r="Z208" s="283"/>
      <c r="AA208" s="283"/>
      <c r="AB208" s="283"/>
      <c r="AC208" s="283"/>
      <c r="AD208" s="283"/>
      <c r="AE208" s="283"/>
      <c r="AF208" s="283"/>
      <c r="AG208" s="283"/>
      <c r="AH208" s="283"/>
      <c r="AI208" s="283"/>
      <c r="AJ208" s="284">
        <f>K208/J208</f>
        <v>0</v>
      </c>
      <c r="AK208" s="126">
        <f>J208-K208</f>
        <v>2658943</v>
      </c>
      <c r="AL208" s="279"/>
      <c r="AM208" s="285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</row>
  </sheetData>
  <autoFilter ref="A2:AM2" xr:uid="{00000000-0001-0000-0000-000000000000}"/>
  <mergeCells count="1">
    <mergeCell ref="A1:AM1"/>
  </mergeCells>
  <pageMargins left="1" right="1" top="1" bottom="1" header="0.5" footer="0.5"/>
  <pageSetup paperSize="8" scale="1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7c1bc5-42a5-43c7-b6e5-9d0ea634bd9d" xsi:nil="true"/>
    <lcf76f155ced4ddcb4097134ff3c332f xmlns="25754959-cb33-4601-abe0-3774db9892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0E10B6659C4543A104C8BEF25B6775" ma:contentTypeVersion="15" ma:contentTypeDescription="Umožňuje vytvoriť nový dokument." ma:contentTypeScope="" ma:versionID="022306dc4f4892eb86238519dfd07e24">
  <xsd:schema xmlns:xsd="http://www.w3.org/2001/XMLSchema" xmlns:xs="http://www.w3.org/2001/XMLSchema" xmlns:p="http://schemas.microsoft.com/office/2006/metadata/properties" xmlns:ns2="25754959-cb33-4601-abe0-3774db98926e" xmlns:ns3="b57c1bc5-42a5-43c7-b6e5-9d0ea634bd9d" targetNamespace="http://schemas.microsoft.com/office/2006/metadata/properties" ma:root="true" ma:fieldsID="644555d929ba333a65ba82648076f3d0" ns2:_="" ns3:_="">
    <xsd:import namespace="25754959-cb33-4601-abe0-3774db98926e"/>
    <xsd:import namespace="b57c1bc5-42a5-43c7-b6e5-9d0ea634b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54959-cb33-4601-abe0-3774db9892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2b38c74f-c7c6-438b-92f3-79604a4eb9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c1bc5-42a5-43c7-b6e5-9d0ea634bd9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0418ecc-2543-44c4-9b5e-8226b1980c40}" ma:internalName="TaxCatchAll" ma:showField="CatchAllData" ma:web="b57c1bc5-42a5-43c7-b6e5-9d0ea634bd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27C256BA-A565-4073-BE45-4B81AF126A4D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b57c1bc5-42a5-43c7-b6e5-9d0ea634bd9d"/>
    <ds:schemaRef ds:uri="25754959-cb33-4601-abe0-3774db98926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purl.oclc.org/ooxml/officeDocument/customXml" ds:itemID="{232D7873-4B57-4B61-8F9D-7C23C4F2C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754959-cb33-4601-abe0-3774db98926e"/>
    <ds:schemaRef ds:uri="b57c1bc5-42a5-43c7-b6e5-9d0ea634bd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686F4416-5B40-4462-A189-E2921D27467F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IÚS PZ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Zoznam projektových zámerov zo zásobníka projektov predkladaných na zasadnutia Rady partnerstva PSK</dc:title>
  <dc:subject/>
  <dc:creator>Lenka Smetanková</dc:creator>
  <cp:keywords>Zoznam projektových zámerov, Rada partnerstva PSK</cp:keywords>
  <dc:description/>
  <cp:lastModifiedBy>Tomková Martina</cp:lastModifiedBy>
  <cp:revision/>
  <dcterms:created xsi:type="dcterms:W3CDTF">2023-09-07T17:53:19Z</dcterms:created>
  <dcterms:modified xsi:type="dcterms:W3CDTF">2024-10-18T13:11:53Z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0x010100BA0E10B6659C4543A104C8BEF25B6775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lcf76f155ced4ddcb4097134ff3c332f">
    <vt:lpwstr/>
  </property>
</Properties>
</file>